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820" windowHeight="8955" tabRatio="710" firstSheet="7" activeTab="14"/>
  </bookViews>
  <sheets>
    <sheet name="Info Sheet" sheetId="1" state="hidden" r:id="rId1"/>
    <sheet name="Partner Pricing" sheetId="2" state="hidden" r:id="rId2"/>
    <sheet name="Proposal" sheetId="3" state="hidden" r:id="rId3"/>
    <sheet name="Appliances" sheetId="4" r:id="rId4"/>
    <sheet name="Casinos - Entertainment" sheetId="5" r:id="rId5"/>
    <sheet name="Casinos - Gaming" sheetId="6" r:id="rId6"/>
    <sheet name="Education" sheetId="7" r:id="rId7"/>
    <sheet name="Electronics" sheetId="8" r:id="rId8"/>
    <sheet name="Entertainment" sheetId="9" r:id="rId9"/>
    <sheet name="Finance" sheetId="10" r:id="rId10"/>
    <sheet name="Fitness-Wellness" sheetId="11" r:id="rId11"/>
    <sheet name="Furniture" sheetId="12" r:id="rId12"/>
    <sheet name="Health-Dental" sheetId="13" r:id="rId13"/>
    <sheet name="Health-Medical" sheetId="14" r:id="rId14"/>
    <sheet name="Home &amp; Garden" sheetId="15" r:id="rId15"/>
    <sheet name="Retail - Luxury &amp; Jewelry" sheetId="16" r:id="rId16"/>
    <sheet name="Retail - Shopping" sheetId="17" r:id="rId17"/>
    <sheet name="Rate Card RON-CMG" sheetId="18" r:id="rId18"/>
    <sheet name="Rate Card Daily Papers" sheetId="19" r:id="rId19"/>
    <sheet name="Rate Card Weekly Papers" sheetId="20" r:id="rId20"/>
  </sheets>
  <externalReferences>
    <externalReference r:id="rId23"/>
    <externalReference r:id="rId24"/>
    <externalReference r:id="rId25"/>
  </externalReferences>
  <definedNames>
    <definedName name="aaa">#REF!</definedName>
    <definedName name="Adult">'Partner Pricing'!$B$5</definedName>
    <definedName name="Category">'[2]Data'!$E$2:$E$12</definedName>
    <definedName name="DMA_List">'[2]Data'!$B$2:$B$214</definedName>
    <definedName name="Engager">'Partner Pricing'!$B$4</definedName>
    <definedName name="locations">#REF!</definedName>
    <definedName name="menufinder">#REF!</definedName>
    <definedName name="menufinder2">#REF!</definedName>
    <definedName name="Month">#REF!</definedName>
    <definedName name="News">'Rate Card RON-CMG'!$H$21</definedName>
    <definedName name="option">#REF!</definedName>
    <definedName name="Other">'Rate Card RON-CMG'!$H$22</definedName>
    <definedName name="Placement">#REF!</definedName>
    <definedName name="Position_List">'[2]Data'!$A$2:$A$5</definedName>
    <definedName name="_xlnm.Print_Area" localSheetId="3">'Appliances'!$A$1:$M$35</definedName>
    <definedName name="_xlnm.Print_Area" localSheetId="4">'Casinos - Entertainment'!$A$1:$M$33</definedName>
    <definedName name="_xlnm.Print_Area" localSheetId="5">'Casinos - Gaming'!$A$1:$M$30</definedName>
    <definedName name="_xlnm.Print_Area" localSheetId="6">'Education'!$A$1:$M$33</definedName>
    <definedName name="_xlnm.Print_Area" localSheetId="7">'Electronics'!$A$1:$M$40</definedName>
    <definedName name="_xlnm.Print_Area" localSheetId="8">'Entertainment'!$A$1:$M$37</definedName>
    <definedName name="_xlnm.Print_Area" localSheetId="9">'Finance'!$A$1:$M$31</definedName>
    <definedName name="_xlnm.Print_Area" localSheetId="10">'Fitness-Wellness'!$A$1:$M$30</definedName>
    <definedName name="_xlnm.Print_Area" localSheetId="11">'Furniture'!$A$1:$M$32</definedName>
    <definedName name="_xlnm.Print_Area" localSheetId="12">'Health-Dental'!$A$1:$M$30</definedName>
    <definedName name="_xlnm.Print_Area" localSheetId="13">'Health-Medical'!$A$1:$M$30</definedName>
    <definedName name="_xlnm.Print_Area" localSheetId="14">'Home &amp; Garden'!$A$1:$M$42</definedName>
    <definedName name="_xlnm.Print_Area" localSheetId="18">'Rate Card Daily Papers'!$A$1:$E$43</definedName>
    <definedName name="_xlnm.Print_Area" localSheetId="17">'Rate Card RON-CMG'!$B$17:$F$58</definedName>
    <definedName name="_xlnm.Print_Area" localSheetId="19">'Rate Card Weekly Papers'!$A$2:$E$36</definedName>
    <definedName name="_xlnm.Print_Area" localSheetId="15">'Retail - Luxury &amp; Jewelry'!$A$1:$M$34</definedName>
    <definedName name="_xlnm.Print_Area" localSheetId="16">'Retail - Shopping'!$A$1:$M$33</definedName>
    <definedName name="Properties">#REF!</definedName>
    <definedName name="question">#REF!</definedName>
    <definedName name="Request_Type_List">'[2]Data'!$C$2:$C$3</definedName>
    <definedName name="Revision_List">'[2]Data'!$D$2:$D$7</definedName>
    <definedName name="ROS">'Rate Card RON-CMG'!$H$20</definedName>
    <definedName name="SEM">'Partner Pricing'!$B$1</definedName>
    <definedName name="Shopper">'Partner Pricing'!$B$3</definedName>
    <definedName name="yes">#REF!</definedName>
    <definedName name="yesno">#REF!</definedName>
    <definedName name="Zillow">'Partner Pricing'!$B$2</definedName>
  </definedNames>
  <calcPr fullCalcOnLoad="1"/>
</workbook>
</file>

<file path=xl/sharedStrings.xml><?xml version="1.0" encoding="utf-8"?>
<sst xmlns="http://schemas.openxmlformats.org/spreadsheetml/2006/main" count="1016" uniqueCount="229">
  <si>
    <t>3 months</t>
  </si>
  <si>
    <t>6 months</t>
  </si>
  <si>
    <t>Products</t>
  </si>
  <si>
    <t>9 months</t>
  </si>
  <si>
    <t>12 months</t>
  </si>
  <si>
    <t>Contract Savings (with a 12 Month Agreement)</t>
  </si>
  <si>
    <t>Monthly savings (with a 12 Month Agreement)</t>
  </si>
  <si>
    <t>A La Carte Rates</t>
  </si>
  <si>
    <t>Chron.com ROS</t>
  </si>
  <si>
    <t>Chron.com News impressions</t>
  </si>
  <si>
    <t>Moms Houston</t>
  </si>
  <si>
    <t>SEM</t>
  </si>
  <si>
    <t>Yahoo! Health BT</t>
  </si>
  <si>
    <t>Monthly Package Rate</t>
  </si>
  <si>
    <t>1 month</t>
  </si>
  <si>
    <t>ENTERTAINMENT PACKAGE RATES TIER 1 (Cost per package)*</t>
  </si>
  <si>
    <t>ENTERTAINMENT PACKAGE RATES TIER II (Cost per package)*</t>
  </si>
  <si>
    <t>CMG.com Entertainment, Sports, &amp; News 100,000 impressions</t>
  </si>
  <si>
    <t>CMG.com ROS 100,000 impressions</t>
  </si>
  <si>
    <t>CMG.com ROS 200,000 impressions</t>
  </si>
  <si>
    <t>ROS</t>
  </si>
  <si>
    <t>100</t>
  </si>
  <si>
    <t>CMG.com Entertainment, Sports, &amp; News 50,000 impressions</t>
  </si>
  <si>
    <t>CMG.com ROS 100,000 impress</t>
  </si>
  <si>
    <t>50</t>
  </si>
  <si>
    <t>CMG.com Entertainment, Sports, &amp; News 25,000 impressions</t>
  </si>
  <si>
    <t>25</t>
  </si>
  <si>
    <t>75</t>
  </si>
  <si>
    <t>CMG.com ROS 75,000 impress</t>
  </si>
  <si>
    <t>SEM -Budget Buy ($500 of clicks)</t>
  </si>
  <si>
    <t>SEM Package ($700 of clicks)</t>
  </si>
  <si>
    <t>CMG.com News 25,000 impressions</t>
  </si>
  <si>
    <t>CMG.com News &amp; Entertainment 50,000 impressions</t>
  </si>
  <si>
    <t>CMG.com ROS 75,000 impressions</t>
  </si>
  <si>
    <t>CMG.com ROS 50,000 impressions</t>
  </si>
  <si>
    <t>CMG.com News &amp; Entertainment 25,000 impressions</t>
  </si>
  <si>
    <t>SEM Package ($500 of clicks)</t>
  </si>
  <si>
    <t>CMG.com News &amp; Entertainment 35,000 impressions</t>
  </si>
  <si>
    <t>ELECTRONICS PACKAGE RATES TIER 1 (Cost per package)*</t>
  </si>
  <si>
    <t>ELECTRONICS PACKAGE RATES TIER II (Cost per package)*</t>
  </si>
  <si>
    <t>ELECTRONICS PACKAGE RATES TIER III (Cost per package)*</t>
  </si>
  <si>
    <t>FURNITURE PACKAGE RATES TIER 1 (Cost per package)*</t>
  </si>
  <si>
    <t>FURNITURE PACKAGE RATES TIER II (Cost per package)*</t>
  </si>
  <si>
    <t>FURNITURE PACKAGE RATES TIER III (Cost per package)*</t>
  </si>
  <si>
    <t>CMG.com News 50,000 impressions</t>
  </si>
  <si>
    <t>CMG.com News 35,000 impressions</t>
  </si>
  <si>
    <t>CMG.com ROS 125,000 impressions</t>
  </si>
  <si>
    <t>Zillow Spotlight Ad 25,000 impressions</t>
  </si>
  <si>
    <t>Zillow Spotlight Ad 50,000 impressions</t>
  </si>
  <si>
    <t>HOME &amp; GARDEN PACKAGE RATES TIER 1 (Cost per package)*</t>
  </si>
  <si>
    <t>HOME &amp; GARDEN PACKAGE RATES TIER II (Cost per package)*</t>
  </si>
  <si>
    <t>HOME &amp; GARDEN PACKAGE RATES TIER III (Cost per package)*</t>
  </si>
  <si>
    <t>APPLIANCES PACKAGE RATES TIER 1 (Cost per package)*</t>
  </si>
  <si>
    <t>APPLIANCES PACKAGE RATES TIER II (Cost per package)*</t>
  </si>
  <si>
    <t>APPLIANCES PACKAGE RATES TIER III (Cost per package)*</t>
  </si>
  <si>
    <t>RETAIL - SHOPPING PACKAGE RATES TIER 1 (Cost per package)*</t>
  </si>
  <si>
    <t>RETAIL - SHOPPING PACKAGE RATES TIER II (Cost per package)*</t>
  </si>
  <si>
    <t>RETAIL - SHOPPING PACKAGE RATES TIER III (Cost per package)*</t>
  </si>
  <si>
    <t>150</t>
  </si>
  <si>
    <t>CMG.com ROS 150,000 impressions</t>
  </si>
  <si>
    <t>CMG.com News &amp; Business 100,000 impressions</t>
  </si>
  <si>
    <t>CMG.com News &amp; Business 50,000 impressions</t>
  </si>
  <si>
    <t>CMG.com News &amp; Business 25,000 impressions</t>
  </si>
  <si>
    <t>300x250</t>
  </si>
  <si>
    <t>160x600</t>
  </si>
  <si>
    <t>Leaderboard (728x90) and Skyscraper (160x600)</t>
  </si>
  <si>
    <t>Floor CPM</t>
  </si>
  <si>
    <t>Target CPM</t>
  </si>
  <si>
    <t>Location/section</t>
  </si>
  <si>
    <t>Home Page</t>
  </si>
  <si>
    <t>News</t>
  </si>
  <si>
    <t>Weather</t>
  </si>
  <si>
    <t>Sports</t>
  </si>
  <si>
    <t>Classified</t>
  </si>
  <si>
    <t>Lifestyle/Feature</t>
  </si>
  <si>
    <t>Business</t>
  </si>
  <si>
    <t>Entertainment</t>
  </si>
  <si>
    <t>Medium Rectangle (300x250)</t>
  </si>
  <si>
    <t>Footer (728x90)</t>
  </si>
  <si>
    <t>Opinion</t>
  </si>
  <si>
    <t>Only available on article pages</t>
  </si>
  <si>
    <t>Percentage Allocation</t>
  </si>
  <si>
    <t>ROS Blended CPM</t>
  </si>
  <si>
    <t>Other</t>
  </si>
  <si>
    <t>Floor</t>
  </si>
  <si>
    <t>n/a</t>
  </si>
  <si>
    <t>Only SEM packages over $1000 include tracking phone number</t>
  </si>
  <si>
    <t>728X90 BTF</t>
  </si>
  <si>
    <t>728x90 ATF</t>
  </si>
  <si>
    <t>ROS Placement Include an equal Mix of the Following Sizes:</t>
  </si>
  <si>
    <t>SEM Management fee</t>
  </si>
  <si>
    <t>Zillow Spotlight CPM</t>
  </si>
  <si>
    <t>Yahoo BT - Shopper</t>
  </si>
  <si>
    <t>Yahoo BT - Engager</t>
  </si>
  <si>
    <t>Yahoo BT - 21+</t>
  </si>
  <si>
    <t>500</t>
  </si>
  <si>
    <t>Yahoo N ROS DMA</t>
  </si>
  <si>
    <t>Yahoo LREC ROS DMA</t>
  </si>
  <si>
    <t>Yahoo SKY ROS DMA</t>
  </si>
  <si>
    <t>Yahoo MON ROS DMA</t>
  </si>
  <si>
    <t>Yahoo N ROS DMA - Tier 3 Auto</t>
  </si>
  <si>
    <t>Yahoo LREC ROS DMA - Tier 3 Auto</t>
  </si>
  <si>
    <t>Yahoo SKY ROS DMA - Tier 3 Auto</t>
  </si>
  <si>
    <t>Yahoo MON ROS DMA - Tier 3 Auto</t>
  </si>
  <si>
    <t>SEM Package ($1000 of clicks)</t>
  </si>
  <si>
    <t>SEM Package ($600 of clicks)</t>
  </si>
  <si>
    <t>Special Rate</t>
  </si>
  <si>
    <t>40</t>
  </si>
  <si>
    <t>CMG.com News 15,000 impressions</t>
  </si>
  <si>
    <t>15</t>
  </si>
  <si>
    <t>Yahoo! Entertainment-Casinos  BT 20,000 impressions</t>
  </si>
  <si>
    <t>Yahoo! Entertainment-Performing Arts 20,000 impressions</t>
  </si>
  <si>
    <t>20</t>
  </si>
  <si>
    <t>Yahoo! Travel-Casinos  BT 55,000 impressions</t>
  </si>
  <si>
    <t>Yahoo! Entertainment-Performing Arts 55,000 impressions</t>
  </si>
  <si>
    <t>Yahoo! Travel-Casinos  BT 50,000 impressions</t>
  </si>
  <si>
    <t>Yahoo! Entertainment BT 175,000 impressions</t>
  </si>
  <si>
    <t>Yahoo! Retail-Home Improvement BT 70,000 impressions</t>
  </si>
  <si>
    <t>600</t>
  </si>
  <si>
    <t>1000</t>
  </si>
  <si>
    <t>Yahoo! Retail-Home Improvement BT 75,000 impressions</t>
  </si>
  <si>
    <t>Yahoo! Retail-Home Improvement BT 150,000 impressions</t>
  </si>
  <si>
    <t>Yahoo! Retail-Home Improvement BT 25,000 impressions</t>
  </si>
  <si>
    <t>CMG.com ROS 40,000 impressions</t>
  </si>
  <si>
    <t>CASINOS - GAMING PACKAGE RATES TIER I (Cost per package)*</t>
  </si>
  <si>
    <t>CASINOS - GAMING PACKAGE RATES TIER III (Cost per package)*</t>
  </si>
  <si>
    <t>CASINOS - GAMING PACKAGE RATES TIER II (Cost per package)*</t>
  </si>
  <si>
    <t>CASINOS-ENTERTAINMENT PACKAGE RATES TIER III (Cost per package)*</t>
  </si>
  <si>
    <t>CASINOS-ENTERTAINMENT PACKAGE RATES TIER II (Cost per package)*</t>
  </si>
  <si>
    <t>CASINOS-ENTERTAINMENT PACKAGE RATES TIER I (Cost per package)*</t>
  </si>
  <si>
    <t>SEM -Budget Buy ($1000 of clicks)</t>
  </si>
  <si>
    <t>SEM Package ($1500 of clicks)</t>
  </si>
  <si>
    <t>Yahoo! Travel-Casinos BT 250,000 impressions</t>
  </si>
  <si>
    <t>SEM Package ($1200 of clicks)</t>
  </si>
  <si>
    <t>Yahoo! Travel-Casinos BT 125,000 impressions</t>
  </si>
  <si>
    <t>Yahoo! Entertainment-Performing Arts BT 125,000 impressions</t>
  </si>
  <si>
    <t>Yahoo! Health BT 275,000 impressions</t>
  </si>
  <si>
    <t>Yahoo! Retail-Home Improvement BT 135,000 impressions</t>
  </si>
  <si>
    <t>ELECTRONICS PACKAGE RATES - Small Local - No Yahoo! (Cost per package)*</t>
  </si>
  <si>
    <t>Yahoo! Entertainment BT 100,000 impressions</t>
  </si>
  <si>
    <t>ENTERTAINMENT PACKAGE RATES  - TIER III (Cost per package)*</t>
  </si>
  <si>
    <t>ENTERTAINMENT PACKAGE RATES - Small Local - No Yahoo! (Cost per package)*</t>
  </si>
  <si>
    <t>Yahoo! Retail-Home-Furniture BT 275,000 impressions</t>
  </si>
  <si>
    <t>Yahoo! Retail-Home-Furniture BT 140,000 impressions</t>
  </si>
  <si>
    <t>Yahoo! Retail-Home-Furniture BT 45,000 impressions</t>
  </si>
  <si>
    <t>HOME &amp; GARDEN PACKAGE RATES - Small Local - No Yahoo! (Cost per package)*</t>
  </si>
  <si>
    <t>Yahoo! Retail BT 300,000 impressions</t>
  </si>
  <si>
    <t>Yahoo! Retail BT 150,000 impressions</t>
  </si>
  <si>
    <t>RETAIL - SHOPPING PACKAGE RATES - Small Local - No Yahoo! (Cost per package)*</t>
  </si>
  <si>
    <t>Yahoo! Retail BT 75,000 impressions</t>
  </si>
  <si>
    <t>Yahoo! Health BT 140,000 impressions</t>
  </si>
  <si>
    <t>HEALTH-MEDICAL PACKAGE RATES TIER III (Cost per package)*</t>
  </si>
  <si>
    <t>HEALTH-MEDICAL PACKAGE RATES TIER II (Cost per package)*</t>
  </si>
  <si>
    <t>HEALTH-MEDICAL PACKAGE RATES TIER I (Cost per package)*</t>
  </si>
  <si>
    <t>CMG.com News &amp; Business 20,000 impressions</t>
  </si>
  <si>
    <t>Yahoo! Health BT 40,000 impressions</t>
  </si>
  <si>
    <t>FITNESS-WELLNESS PACKAGE RATES TIER I (Cost per package)*</t>
  </si>
  <si>
    <t>FITNESS-WELLNESS PACKAGE RATES TIER II (Cost per package)*</t>
  </si>
  <si>
    <t>FITNESS-WELLNESS PACKAGE RATES TIER III (Cost per package)*</t>
  </si>
  <si>
    <t>Yahoo! Health-Dental BT 40,000 impressions</t>
  </si>
  <si>
    <t>Yahoo! Health-Dental BT 100,000 impressions</t>
  </si>
  <si>
    <t>CMG.com ROS 175,000 impressions</t>
  </si>
  <si>
    <t>Yahoo! Health-Dental BT 175,000 impressions</t>
  </si>
  <si>
    <t>Yahoo! Health-Wellness-Weight Loss BT 75,000 impressions</t>
  </si>
  <si>
    <t>CMG.com News &amp; Business 15,000 impressions</t>
  </si>
  <si>
    <t>Yahoo! Health-Wellness-Weight Loss BT 50,000 impressions</t>
  </si>
  <si>
    <t>CMG.com ROS 35,000 impressions</t>
  </si>
  <si>
    <t>Yahoo! Health-Wellness-Weight Loss BT 150,000 impressions</t>
  </si>
  <si>
    <t>RETAIL - LUXURY &amp; JEWELRY PACKAGE RATES TIER 1 (Cost per package)*</t>
  </si>
  <si>
    <t>RETAIL - LUXURY &amp; JEWELRY PACKAGE RATES TIER II (Cost per package)*</t>
  </si>
  <si>
    <t>RETAIL - LUXURY &amp; JEWELRY PACKAGE RATES TIER III (Cost per package)*</t>
  </si>
  <si>
    <t>RETAIL - LUXURY &amp; JEWELRY PACKAGE RATES - Small Local - No Yahoo! (Cost per package)*</t>
  </si>
  <si>
    <t>Yahoo! Retail-Apparel-Jewelry &amp; Watches BT 150,000 impressions</t>
  </si>
  <si>
    <t>Yahoo! Retail-Apparel-Jewelry &amp; Watches BT 65,000 impressions</t>
  </si>
  <si>
    <t>Yahoo! Retail-Apparel-Jewelry &amp; Watches BT 100,000 impressions</t>
  </si>
  <si>
    <t>Yahoo! Entertainment BT 50,000 impressions</t>
  </si>
  <si>
    <t>Yahoo! Travel-Casinos  BT 150,000 impressions</t>
  </si>
  <si>
    <t>HEALTH-DENTAL PACKAGE RATES TIER I (Cost per package)*</t>
  </si>
  <si>
    <t>HEALTH-DENTAL PACKAGE RATES TIER II (Cost per package)*</t>
  </si>
  <si>
    <t>HEALTH-DENTAL PACKAGE RATES TIER III (Cost per package)*</t>
  </si>
  <si>
    <t>Packages are sold as-is.  For other options, please use the Custom Package Builder.</t>
  </si>
  <si>
    <t>SEM packages under $1000 do not include trackable phone numbers.</t>
  </si>
  <si>
    <t>Package Notes:</t>
  </si>
  <si>
    <t>CMG.com represents a mix of 728x90, 160x600, and 350x200 sizes across all Hearst CT newspaper sites.</t>
  </si>
  <si>
    <t>SEM packages are available for a minimum of three months, with a minimum managed budget of $500.</t>
  </si>
  <si>
    <t>Yahoo BT packages include 300x250 placements only.</t>
  </si>
  <si>
    <t>Impressions/Spend</t>
  </si>
  <si>
    <t>Instructions for use:</t>
  </si>
  <si>
    <t>To include in a sales presentation, please follow these simple steps:</t>
  </si>
  <si>
    <t>Connecticut Media Group Package Options</t>
  </si>
  <si>
    <t>1) Delete unnessary rows from table below.
2) Select entire table, including colums A-P
3) Copy selection
4) In PowerPoint, Choose Edit&gt;Paste Special from the menu.
5) Paste a "Bitmap"
6) Resize accordingly
7) Close sale!</t>
  </si>
  <si>
    <t>EDUCATION PACKAGE RATES - Small Local - No Yahoo! (Cost per package)*</t>
  </si>
  <si>
    <t>EDUCATION PACKAGE RATES  - TIER III (Cost per package)*</t>
  </si>
  <si>
    <t>EDUCATION PACKAGE RATES TIER II (Cost per package)*</t>
  </si>
  <si>
    <t>EDUCATION PACKAGE RATES TIER 1 (Cost per package)*</t>
  </si>
  <si>
    <t>CMG.com represents a mix of 728x90, 160x600, and 300x250 sizes across all Hearst CT newspaper sites.</t>
  </si>
  <si>
    <t>Yahoo! Education BT 175,000 impressions</t>
  </si>
  <si>
    <t>Yahoo! Engager BT 100,000 impressions</t>
  </si>
  <si>
    <t>Yahoo! Education BT 50,000 impressions</t>
  </si>
  <si>
    <t>* Add 50% increase to CPM</t>
  </si>
  <si>
    <t>* Add $3 to CPM</t>
  </si>
  <si>
    <t>Ad Behavior: Floating Within Page, Floating With Reminder, Floating</t>
  </si>
  <si>
    <t>Ad Behavior: Expandable (User Initiated)</t>
  </si>
  <si>
    <t>Day Parting / Specific Days of Week</t>
  </si>
  <si>
    <t>* Add $1 to CPM</t>
  </si>
  <si>
    <t>Behavioral Targeting on CT Sites (Must check first for availability and inventory)</t>
  </si>
  <si>
    <t>* Add 35% to CPM</t>
  </si>
  <si>
    <t xml:space="preserve">***CPM Adjustment Rates*** </t>
  </si>
  <si>
    <t>Ad Behavior: Expandable (Non-User Initiated - Sliding Billboard, Peelback, Interstitial)</t>
  </si>
  <si>
    <t>FINANCE PACKAGE RATES TIER 1 (Cost per package)*</t>
  </si>
  <si>
    <t>FINANCE PACKAGE RATES TIER II (Cost per package)*</t>
  </si>
  <si>
    <t>CMG.com News &amp; Business 35,000 impressions</t>
  </si>
  <si>
    <t>Yahoo! Any Finance Category - BT 100,000 impressions</t>
  </si>
  <si>
    <t>SEM Package ($1400 of clicks)</t>
  </si>
  <si>
    <t>CMG.com ROS 300,000 impressions</t>
  </si>
  <si>
    <t>Yahoo! Technology-Consumer Electronics BT 175,000 impressions</t>
  </si>
  <si>
    <t>Yahoo! Technology-Consumer Electronics BT 85,000 impressions</t>
  </si>
  <si>
    <t>Yahoo! Technology-Consumer Electronics BT 25,000 impressions</t>
  </si>
  <si>
    <t>Yahoo! Retail-Home-Appliances BT 150,000 impressions</t>
  </si>
  <si>
    <t>Yahoo! Retail-Home-Appliances BT 75,000 impressions</t>
  </si>
  <si>
    <t>Yahoo! Retail-Home-Appliances BT 25,000 impressions</t>
  </si>
  <si>
    <t>Yahoo! Retail-Home-Garden &amp; Patio BT 75,000</t>
  </si>
  <si>
    <t>Yahoo! Retail-Home-Garden &amp; Patio BT 175,000 impressions</t>
  </si>
  <si>
    <t>Yahoo! Retail-Home BT 100,000 impressions</t>
  </si>
  <si>
    <t>Yahoo! Retail-Home BT 60,000 impressions</t>
  </si>
  <si>
    <t>Yahoo! Retail-Home BT 30,000 impressions</t>
  </si>
  <si>
    <t>Yahoo! Retail-Home-Garden &amp; Patio BT 30,000</t>
  </si>
  <si>
    <t>Yahoo! Any Finance Category BT 400,000 impressions</t>
  </si>
  <si>
    <t>Yahoo! Any Finance Category 50,000 impressions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</si>
</sst>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_);_(@_)"/>
    <numFmt numFmtId="166" formatCode="&quot;$&quot;#,##0"/>
    <numFmt numFmtId="167" formatCode="&quot;$&quot;#,##0.0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\-mmm\-yyyy;@"/>
    <numFmt numFmtId="174" formatCode="[$-409]dddd\,\ mmmm\ dd\,\ yyyy"/>
    <numFmt numFmtId="175" formatCode="m/d/yy;@"/>
    <numFmt numFmtId="176" formatCode="0;[Red]0"/>
    <numFmt numFmtId="177" formatCode="#,##0.00;[Red]#,##0.00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Arial"/>
      <family val="0"/>
    </font>
    <font>
      <u val="single"/>
      <sz val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darkUp"/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" fillId="20" borderId="11" xfId="0" applyFont="1" applyFill="1" applyBorder="1" applyAlignment="1">
      <alignment textRotation="45"/>
    </xf>
    <xf numFmtId="0" fontId="1" fillId="20" borderId="11" xfId="0" applyFont="1" applyFill="1" applyBorder="1" applyAlignment="1">
      <alignment vertical="center" textRotation="45" wrapText="1"/>
    </xf>
    <xf numFmtId="0" fontId="4" fillId="4" borderId="10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textRotation="45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166" fontId="0" fillId="0" borderId="0" xfId="44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66" fontId="0" fillId="4" borderId="10" xfId="0" applyNumberForma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4" borderId="10" xfId="0" applyNumberFormat="1" applyFill="1" applyBorder="1" applyAlignment="1">
      <alignment/>
    </xf>
    <xf numFmtId="168" fontId="0" fillId="4" borderId="10" xfId="44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2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0" fillId="27" borderId="12" xfId="0" applyFill="1" applyBorder="1" applyAlignment="1">
      <alignment/>
    </xf>
    <xf numFmtId="0" fontId="0" fillId="27" borderId="13" xfId="0" applyFill="1" applyBorder="1" applyAlignment="1">
      <alignment/>
    </xf>
    <xf numFmtId="0" fontId="0" fillId="28" borderId="12" xfId="0" applyFill="1" applyBorder="1" applyAlignment="1">
      <alignment/>
    </xf>
    <xf numFmtId="0" fontId="0" fillId="28" borderId="13" xfId="0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8" borderId="10" xfId="0" applyNumberFormat="1" applyFont="1" applyFill="1" applyBorder="1" applyAlignment="1" applyProtection="1">
      <alignment horizontal="center"/>
      <protection/>
    </xf>
    <xf numFmtId="8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8" fontId="9" fillId="22" borderId="10" xfId="0" applyNumberFormat="1" applyFont="1" applyFill="1" applyBorder="1" applyAlignment="1" applyProtection="1">
      <alignment horizontal="center"/>
      <protection/>
    </xf>
    <xf numFmtId="0" fontId="9" fillId="22" borderId="10" xfId="0" applyNumberFormat="1" applyFont="1" applyFill="1" applyBorder="1" applyAlignment="1" applyProtection="1">
      <alignment horizontal="center"/>
      <protection/>
    </xf>
    <xf numFmtId="0" fontId="7" fillId="22" borderId="10" xfId="0" applyFont="1" applyFill="1" applyBorder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8" fontId="7" fillId="0" borderId="0" xfId="0" applyNumberFormat="1" applyFont="1" applyAlignment="1">
      <alignment horizontal="left" indent="1"/>
    </xf>
    <xf numFmtId="2" fontId="7" fillId="0" borderId="0" xfId="0" applyNumberFormat="1" applyFont="1" applyAlignment="1">
      <alignment/>
    </xf>
    <xf numFmtId="2" fontId="7" fillId="29" borderId="0" xfId="0" applyNumberFormat="1" applyFont="1" applyFill="1" applyAlignment="1">
      <alignment/>
    </xf>
    <xf numFmtId="0" fontId="7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2" fontId="7" fillId="29" borderId="0" xfId="0" applyNumberFormat="1" applyFont="1" applyFill="1" applyAlignment="1">
      <alignment horizontal="right"/>
    </xf>
    <xf numFmtId="2" fontId="3" fillId="20" borderId="11" xfId="0" applyNumberFormat="1" applyFont="1" applyFill="1" applyBorder="1" applyAlignment="1">
      <alignment textRotation="45"/>
    </xf>
    <xf numFmtId="2" fontId="4" fillId="4" borderId="1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168" fontId="0" fillId="0" borderId="10" xfId="44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/>
    </xf>
    <xf numFmtId="0" fontId="1" fillId="4" borderId="10" xfId="0" applyFont="1" applyFill="1" applyBorder="1" applyAlignment="1">
      <alignment/>
    </xf>
    <xf numFmtId="168" fontId="1" fillId="4" borderId="10" xfId="44" applyNumberFormat="1" applyFont="1" applyFill="1" applyBorder="1" applyAlignment="1">
      <alignment horizontal="center" vertical="center"/>
    </xf>
    <xf numFmtId="166" fontId="1" fillId="4" borderId="10" xfId="0" applyNumberFormat="1" applyFont="1" applyFill="1" applyBorder="1" applyAlignment="1">
      <alignment horizontal="center" vertical="center"/>
    </xf>
    <xf numFmtId="168" fontId="1" fillId="4" borderId="10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 wrapText="1"/>
    </xf>
    <xf numFmtId="168" fontId="1" fillId="4" borderId="10" xfId="0" applyNumberFormat="1" applyFont="1" applyFill="1" applyBorder="1" applyAlignment="1">
      <alignment horizontal="center" vertical="center"/>
    </xf>
    <xf numFmtId="168" fontId="1" fillId="4" borderId="10" xfId="44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2" fontId="1" fillId="4" borderId="10" xfId="0" applyNumberFormat="1" applyFont="1" applyFill="1" applyBorder="1" applyAlignment="1">
      <alignment/>
    </xf>
    <xf numFmtId="168" fontId="0" fillId="0" borderId="10" xfId="44" applyNumberFormat="1" applyFont="1" applyFill="1" applyBorder="1" applyAlignment="1">
      <alignment horizontal="right"/>
    </xf>
    <xf numFmtId="0" fontId="0" fillId="30" borderId="13" xfId="0" applyFill="1" applyBorder="1" applyAlignment="1">
      <alignment/>
    </xf>
    <xf numFmtId="0" fontId="0" fillId="30" borderId="12" xfId="0" applyFill="1" applyBorder="1" applyAlignment="1">
      <alignment/>
    </xf>
    <xf numFmtId="0" fontId="1" fillId="0" borderId="0" xfId="0" applyFont="1" applyBorder="1" applyAlignment="1">
      <alignment textRotation="42"/>
    </xf>
    <xf numFmtId="0" fontId="6" fillId="0" borderId="0" xfId="0" applyFont="1" applyAlignment="1">
      <alignment/>
    </xf>
    <xf numFmtId="0" fontId="5" fillId="0" borderId="0" xfId="0" applyFont="1" applyBorder="1" applyAlignment="1">
      <alignment textRotation="42" wrapText="1"/>
    </xf>
    <xf numFmtId="168" fontId="5" fillId="0" borderId="0" xfId="0" applyNumberFormat="1" applyFont="1" applyBorder="1" applyAlignment="1">
      <alignment textRotation="42"/>
    </xf>
    <xf numFmtId="0" fontId="5" fillId="0" borderId="0" xfId="0" applyFont="1" applyBorder="1" applyAlignment="1">
      <alignment textRotation="42"/>
    </xf>
    <xf numFmtId="0" fontId="5" fillId="0" borderId="0" xfId="0" applyFont="1" applyFill="1" applyBorder="1" applyAlignment="1">
      <alignment textRotation="42"/>
    </xf>
    <xf numFmtId="0" fontId="1" fillId="20" borderId="15" xfId="0" applyFont="1" applyFill="1" applyBorder="1" applyAlignment="1">
      <alignment horizontal="center" textRotation="42" wrapText="1"/>
    </xf>
    <xf numFmtId="168" fontId="1" fillId="20" borderId="15" xfId="0" applyNumberFormat="1" applyFont="1" applyFill="1" applyBorder="1" applyAlignment="1">
      <alignment horizontal="center" textRotation="42" wrapText="1"/>
    </xf>
    <xf numFmtId="0" fontId="1" fillId="20" borderId="16" xfId="0" applyFont="1" applyFill="1" applyBorder="1" applyAlignment="1">
      <alignment horizontal="center" textRotation="42" wrapText="1"/>
    </xf>
    <xf numFmtId="0" fontId="1" fillId="20" borderId="0" xfId="0" applyFont="1" applyFill="1" applyBorder="1" applyAlignment="1">
      <alignment horizontal="center" textRotation="42" wrapText="1"/>
    </xf>
    <xf numFmtId="0" fontId="1" fillId="20" borderId="17" xfId="0" applyFont="1" applyFill="1" applyBorder="1" applyAlignment="1">
      <alignment horizontal="center" textRotation="42" wrapText="1"/>
    </xf>
    <xf numFmtId="0" fontId="1" fillId="0" borderId="15" xfId="0" applyFont="1" applyFill="1" applyBorder="1" applyAlignment="1">
      <alignment horizontal="center" textRotation="42" wrapText="1"/>
    </xf>
    <xf numFmtId="0" fontId="0" fillId="20" borderId="12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68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Border="1" applyAlignment="1">
      <alignment horizontal="right"/>
    </xf>
    <xf numFmtId="0" fontId="0" fillId="20" borderId="18" xfId="0" applyFill="1" applyBorder="1" applyAlignment="1">
      <alignment wrapText="1"/>
    </xf>
    <xf numFmtId="168" fontId="0" fillId="20" borderId="12" xfId="0" applyNumberFormat="1" applyFill="1" applyBorder="1" applyAlignment="1">
      <alignment/>
    </xf>
    <xf numFmtId="168" fontId="0" fillId="20" borderId="13" xfId="0" applyNumberFormat="1" applyFill="1" applyBorder="1" applyAlignment="1">
      <alignment/>
    </xf>
    <xf numFmtId="0" fontId="29" fillId="20" borderId="18" xfId="0" applyFont="1" applyFill="1" applyBorder="1" applyAlignment="1">
      <alignment wrapText="1"/>
    </xf>
    <xf numFmtId="168" fontId="29" fillId="20" borderId="12" xfId="0" applyNumberFormat="1" applyFont="1" applyFill="1" applyBorder="1" applyAlignment="1">
      <alignment/>
    </xf>
    <xf numFmtId="0" fontId="29" fillId="20" borderId="12" xfId="0" applyFont="1" applyFill="1" applyBorder="1" applyAlignment="1">
      <alignment/>
    </xf>
    <xf numFmtId="168" fontId="29" fillId="20" borderId="13" xfId="0" applyNumberFormat="1" applyFont="1" applyFill="1" applyBorder="1" applyAlignment="1">
      <alignment/>
    </xf>
    <xf numFmtId="0" fontId="1" fillId="4" borderId="14" xfId="0" applyFont="1" applyFill="1" applyBorder="1" applyAlignment="1">
      <alignment wrapText="1"/>
    </xf>
    <xf numFmtId="168" fontId="1" fillId="4" borderId="11" xfId="0" applyNumberFormat="1" applyFont="1" applyFill="1" applyBorder="1" applyAlignment="1">
      <alignment/>
    </xf>
    <xf numFmtId="0" fontId="1" fillId="4" borderId="19" xfId="0" applyFont="1" applyFill="1" applyBorder="1" applyAlignment="1">
      <alignment/>
    </xf>
    <xf numFmtId="168" fontId="1" fillId="4" borderId="13" xfId="0" applyNumberFormat="1" applyFont="1" applyFill="1" applyBorder="1" applyAlignment="1">
      <alignment/>
    </xf>
    <xf numFmtId="168" fontId="1" fillId="4" borderId="19" xfId="0" applyNumberFormat="1" applyFont="1" applyFill="1" applyBorder="1" applyAlignment="1">
      <alignment/>
    </xf>
    <xf numFmtId="168" fontId="1" fillId="4" borderId="20" xfId="0" applyNumberFormat="1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0" borderId="0" xfId="0" applyFont="1" applyBorder="1" applyAlignment="1">
      <alignment horizontal="center" textRotation="42" wrapText="1"/>
    </xf>
    <xf numFmtId="0" fontId="1" fillId="0" borderId="0" xfId="0" applyFont="1" applyFill="1" applyBorder="1" applyAlignment="1">
      <alignment horizontal="center" textRotation="42" wrapText="1"/>
    </xf>
    <xf numFmtId="0" fontId="1" fillId="31" borderId="10" xfId="0" applyFont="1" applyFill="1" applyBorder="1" applyAlignment="1">
      <alignment/>
    </xf>
    <xf numFmtId="168" fontId="1" fillId="3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8" fontId="30" fillId="0" borderId="10" xfId="44" applyNumberFormat="1" applyFont="1" applyFill="1" applyBorder="1" applyAlignment="1">
      <alignment horizontal="right"/>
    </xf>
    <xf numFmtId="168" fontId="6" fillId="0" borderId="10" xfId="0" applyNumberFormat="1" applyFont="1" applyBorder="1" applyAlignment="1">
      <alignment/>
    </xf>
    <xf numFmtId="168" fontId="6" fillId="0" borderId="10" xfId="44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168" fontId="6" fillId="20" borderId="12" xfId="0" applyNumberFormat="1" applyFont="1" applyFill="1" applyBorder="1" applyAlignment="1">
      <alignment/>
    </xf>
    <xf numFmtId="0" fontId="6" fillId="20" borderId="12" xfId="0" applyFont="1" applyFill="1" applyBorder="1" applyAlignment="1">
      <alignment/>
    </xf>
    <xf numFmtId="168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20" borderId="10" xfId="0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3" fontId="0" fillId="0" borderId="10" xfId="0" applyNumberFormat="1" applyBorder="1" applyAlignment="1">
      <alignment/>
    </xf>
    <xf numFmtId="3" fontId="6" fillId="20" borderId="10" xfId="0" applyNumberFormat="1" applyFont="1" applyFill="1" applyBorder="1" applyAlignment="1">
      <alignment/>
    </xf>
    <xf numFmtId="3" fontId="0" fillId="20" borderId="10" xfId="0" applyNumberFormat="1" applyFill="1" applyBorder="1" applyAlignment="1">
      <alignment/>
    </xf>
    <xf numFmtId="168" fontId="0" fillId="20" borderId="10" xfId="0" applyNumberFormat="1" applyFill="1" applyBorder="1" applyAlignment="1">
      <alignment/>
    </xf>
    <xf numFmtId="168" fontId="0" fillId="4" borderId="10" xfId="44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/>
    </xf>
    <xf numFmtId="168" fontId="6" fillId="0" borderId="10" xfId="44" applyNumberFormat="1" applyFont="1" applyFill="1" applyBorder="1" applyAlignment="1">
      <alignment horizontal="left" indent="1"/>
    </xf>
    <xf numFmtId="168" fontId="6" fillId="0" borderId="10" xfId="0" applyNumberFormat="1" applyFont="1" applyFill="1" applyBorder="1" applyAlignment="1">
      <alignment/>
    </xf>
    <xf numFmtId="0" fontId="7" fillId="22" borderId="0" xfId="0" applyFont="1" applyFill="1" applyBorder="1" applyAlignment="1">
      <alignment/>
    </xf>
    <xf numFmtId="0" fontId="7" fillId="22" borderId="17" xfId="0" applyFont="1" applyFill="1" applyBorder="1" applyAlignment="1">
      <alignment/>
    </xf>
    <xf numFmtId="0" fontId="7" fillId="22" borderId="16" xfId="0" applyFont="1" applyFill="1" applyBorder="1" applyAlignment="1">
      <alignment/>
    </xf>
    <xf numFmtId="0" fontId="4" fillId="22" borderId="21" xfId="0" applyFont="1" applyFill="1" applyBorder="1" applyAlignment="1">
      <alignment horizontal="centerContinuous"/>
    </xf>
    <xf numFmtId="0" fontId="7" fillId="22" borderId="22" xfId="0" applyFont="1" applyFill="1" applyBorder="1" applyAlignment="1">
      <alignment horizontal="centerContinuous"/>
    </xf>
    <xf numFmtId="0" fontId="7" fillId="22" borderId="23" xfId="0" applyFont="1" applyFill="1" applyBorder="1" applyAlignment="1">
      <alignment horizontal="centerContinuous"/>
    </xf>
    <xf numFmtId="0" fontId="0" fillId="7" borderId="16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0" fillId="7" borderId="16" xfId="0" applyFill="1" applyBorder="1" applyAlignment="1">
      <alignment/>
    </xf>
    <xf numFmtId="0" fontId="1" fillId="7" borderId="16" xfId="0" applyFont="1" applyFill="1" applyBorder="1" applyAlignment="1">
      <alignment/>
    </xf>
    <xf numFmtId="0" fontId="7" fillId="7" borderId="16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7" fillId="7" borderId="19" xfId="0" applyFont="1" applyFill="1" applyBorder="1" applyAlignment="1">
      <alignment/>
    </xf>
    <xf numFmtId="0" fontId="7" fillId="7" borderId="20" xfId="0" applyFont="1" applyFill="1" applyBorder="1" applyAlignment="1">
      <alignment/>
    </xf>
    <xf numFmtId="0" fontId="4" fillId="22" borderId="22" xfId="0" applyFont="1" applyFill="1" applyBorder="1" applyAlignment="1">
      <alignment horizontal="centerContinuous"/>
    </xf>
    <xf numFmtId="0" fontId="7" fillId="22" borderId="22" xfId="0" applyFont="1" applyFill="1" applyBorder="1" applyAlignment="1">
      <alignment horizontal="centerContinuous"/>
    </xf>
    <xf numFmtId="0" fontId="5" fillId="32" borderId="24" xfId="0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168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16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28" borderId="18" xfId="0" applyFont="1" applyFill="1" applyBorder="1" applyAlignment="1">
      <alignment horizontal="center"/>
    </xf>
    <xf numFmtId="0" fontId="5" fillId="28" borderId="12" xfId="0" applyFont="1" applyFill="1" applyBorder="1" applyAlignment="1">
      <alignment horizontal="center"/>
    </xf>
    <xf numFmtId="0" fontId="6" fillId="28" borderId="1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5" fillId="18" borderId="25" xfId="0" applyFont="1" applyFill="1" applyBorder="1" applyAlignment="1">
      <alignment horizontal="center"/>
    </xf>
    <xf numFmtId="0" fontId="5" fillId="18" borderId="24" xfId="0" applyFont="1" applyFill="1" applyBorder="1" applyAlignment="1">
      <alignment horizontal="center"/>
    </xf>
    <xf numFmtId="0" fontId="5" fillId="18" borderId="2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18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5" fillId="19" borderId="25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5" fillId="19" borderId="26" xfId="0" applyFont="1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6" fillId="19" borderId="25" xfId="0" applyFont="1" applyFill="1" applyBorder="1" applyAlignment="1">
      <alignment horizontal="center"/>
    </xf>
    <xf numFmtId="0" fontId="5" fillId="26" borderId="18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6" fillId="26" borderId="12" xfId="0" applyFont="1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2" xfId="0" applyFont="1" applyFill="1" applyBorder="1" applyAlignment="1">
      <alignment horizontal="center"/>
    </xf>
    <xf numFmtId="0" fontId="6" fillId="27" borderId="12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30" borderId="12" xfId="0" applyFont="1" applyFill="1" applyBorder="1" applyAlignment="1">
      <alignment horizontal="center"/>
    </xf>
    <xf numFmtId="0" fontId="6" fillId="30" borderId="12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s\CT%20Transition\Interim%20Sales%20Process%20Package\CMG%20Rate%20Card_revi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Docs\CT%20Transition\Interim%20Sales%20Process%20Package\CMG.com%20Inventory%20Requ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 Guidance"/>
      <sheetName val="Sheet1"/>
      <sheetName val="RON - CMG"/>
      <sheetName val="Daily Papers"/>
      <sheetName val="Weekly Papers"/>
    </sheetNames>
    <sheetDataSet>
      <sheetData sheetId="3">
        <row r="5">
          <cell r="B5">
            <v>10</v>
          </cell>
          <cell r="C5">
            <v>14</v>
          </cell>
        </row>
        <row r="6">
          <cell r="B6">
            <v>9</v>
          </cell>
          <cell r="C6">
            <v>13</v>
          </cell>
        </row>
        <row r="7">
          <cell r="B7">
            <v>8</v>
          </cell>
          <cell r="C7">
            <v>12</v>
          </cell>
        </row>
        <row r="8">
          <cell r="B8">
            <v>8</v>
          </cell>
          <cell r="C8">
            <v>12</v>
          </cell>
        </row>
        <row r="10">
          <cell r="B10">
            <v>8</v>
          </cell>
          <cell r="C10">
            <v>12</v>
          </cell>
        </row>
        <row r="12">
          <cell r="B12">
            <v>8</v>
          </cell>
          <cell r="C12">
            <v>12</v>
          </cell>
        </row>
        <row r="13">
          <cell r="B13">
            <v>7</v>
          </cell>
          <cell r="C13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G IO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B7"/>
  <sheetViews>
    <sheetView workbookViewId="0" topLeftCell="A1">
      <selection activeCell="A1" sqref="A1:F7"/>
    </sheetView>
  </sheetViews>
  <sheetFormatPr defaultColWidth="9.140625" defaultRowHeight="12.75"/>
  <cols>
    <col min="1" max="1" width="15.00390625" style="0" customWidth="1"/>
  </cols>
  <sheetData>
    <row r="1" ht="12.75">
      <c r="A1" t="s">
        <v>89</v>
      </c>
    </row>
    <row r="2" spans="1:2" ht="12.75">
      <c r="A2" t="s">
        <v>88</v>
      </c>
      <c r="B2" s="47">
        <v>0.25</v>
      </c>
    </row>
    <row r="3" spans="1:2" ht="12.75">
      <c r="A3" t="s">
        <v>87</v>
      </c>
      <c r="B3" s="47">
        <v>0.25</v>
      </c>
    </row>
    <row r="4" spans="1:2" ht="12.75">
      <c r="A4" t="s">
        <v>63</v>
      </c>
      <c r="B4" s="47">
        <v>0.25</v>
      </c>
    </row>
    <row r="5" spans="1:2" ht="12.75">
      <c r="A5" t="s">
        <v>64</v>
      </c>
      <c r="B5" s="47">
        <v>0.25</v>
      </c>
    </row>
    <row r="7" ht="12.75">
      <c r="A7" t="s">
        <v>86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30"/>
  <sheetViews>
    <sheetView workbookViewId="0" topLeftCell="A1">
      <selection activeCell="A28" sqref="A28"/>
    </sheetView>
  </sheetViews>
  <sheetFormatPr defaultColWidth="9.140625" defaultRowHeight="12.75"/>
  <cols>
    <col min="1" max="1" width="52.140625" style="0" customWidth="1"/>
    <col min="2" max="3" width="13.8515625" style="18" hidden="1" customWidth="1"/>
    <col min="4" max="8" width="9.421875" style="0" bestFit="1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60" customFormat="1" ht="12.75">
      <c r="A1" s="60" t="s">
        <v>182</v>
      </c>
      <c r="B1" s="113"/>
      <c r="C1" s="113"/>
    </row>
    <row r="2" spans="1:3" s="115" customFormat="1" ht="11.25">
      <c r="A2" s="114" t="s">
        <v>180</v>
      </c>
      <c r="B2" s="116"/>
      <c r="C2" s="116"/>
    </row>
    <row r="3" spans="1:3" s="115" customFormat="1" ht="11.25">
      <c r="A3" s="114" t="s">
        <v>183</v>
      </c>
      <c r="B3" s="116"/>
      <c r="C3" s="116"/>
    </row>
    <row r="4" spans="1:3" s="115" customFormat="1" ht="11.25">
      <c r="A4" s="114" t="s">
        <v>185</v>
      </c>
      <c r="B4" s="116"/>
      <c r="C4" s="116"/>
    </row>
    <row r="5" spans="1:3" s="115" customFormat="1" ht="11.25">
      <c r="A5" s="114" t="s">
        <v>181</v>
      </c>
      <c r="B5" s="116"/>
      <c r="C5" s="116"/>
    </row>
    <row r="6" spans="1:3" s="115" customFormat="1" ht="11.25">
      <c r="A6" s="114" t="s">
        <v>184</v>
      </c>
      <c r="B6" s="116"/>
      <c r="C6" s="116"/>
    </row>
    <row r="8" spans="1:13" ht="12.75">
      <c r="A8" s="176" t="s">
        <v>209</v>
      </c>
      <c r="B8" s="177"/>
      <c r="C8" s="177"/>
      <c r="D8" s="177"/>
      <c r="E8" s="178"/>
      <c r="F8" s="178"/>
      <c r="G8" s="178"/>
      <c r="H8" s="178"/>
      <c r="I8" s="178"/>
      <c r="J8" s="178"/>
      <c r="K8" s="178"/>
      <c r="L8" s="24"/>
      <c r="M8" s="25"/>
    </row>
    <row r="9" spans="1:11" ht="87.75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214</v>
      </c>
      <c r="B10" s="17">
        <v>100</v>
      </c>
      <c r="C10" s="17">
        <f>B10*ROS</f>
        <v>800</v>
      </c>
      <c r="D10" s="118">
        <f>C10</f>
        <v>800</v>
      </c>
      <c r="E10" s="118">
        <f>C10*0.85</f>
        <v>680</v>
      </c>
      <c r="F10" s="118">
        <f>C10*0.75</f>
        <v>600</v>
      </c>
      <c r="G10" s="118">
        <f>C10*0.65</f>
        <v>520</v>
      </c>
      <c r="H10" s="118">
        <f>C10*0.6</f>
        <v>480</v>
      </c>
      <c r="I10" s="133"/>
      <c r="J10" s="118">
        <f>D10-H10</f>
        <v>320</v>
      </c>
      <c r="K10" s="118">
        <f>J10*12</f>
        <v>3840</v>
      </c>
    </row>
    <row r="11" spans="1:11" ht="12.75">
      <c r="A11" s="3" t="s">
        <v>61</v>
      </c>
      <c r="B11" s="17">
        <v>50</v>
      </c>
      <c r="C11" s="17">
        <f>(B11/2*News)+(B11/2*Other)</f>
        <v>487.5</v>
      </c>
      <c r="D11" s="118">
        <f>C11</f>
        <v>487.5</v>
      </c>
      <c r="E11" s="118">
        <f>C11*0.85</f>
        <v>414.375</v>
      </c>
      <c r="F11" s="118">
        <f>C11*0.75</f>
        <v>365.625</v>
      </c>
      <c r="G11" s="118">
        <f>C11*0.7</f>
        <v>341.25</v>
      </c>
      <c r="H11" s="118">
        <f>C11*0.66</f>
        <v>321.75</v>
      </c>
      <c r="I11" s="133"/>
      <c r="J11" s="118">
        <f>D11-H11</f>
        <v>165.75</v>
      </c>
      <c r="K11" s="118">
        <f>J11*12</f>
        <v>1989</v>
      </c>
    </row>
    <row r="12" spans="1:11" ht="12.75">
      <c r="A12" s="3" t="s">
        <v>227</v>
      </c>
      <c r="B12" s="17">
        <v>175</v>
      </c>
      <c r="C12" s="17">
        <f>B12*Shopper</f>
        <v>3150</v>
      </c>
      <c r="D12" s="119">
        <f>C12</f>
        <v>3150</v>
      </c>
      <c r="E12" s="118">
        <f>D12</f>
        <v>3150</v>
      </c>
      <c r="F12" s="118">
        <f>E12</f>
        <v>3150</v>
      </c>
      <c r="G12" s="118">
        <f>F12</f>
        <v>3150</v>
      </c>
      <c r="H12" s="118">
        <f>G12</f>
        <v>3150</v>
      </c>
      <c r="I12" s="133"/>
      <c r="J12" s="118">
        <f>D12-H12</f>
        <v>0</v>
      </c>
      <c r="K12" s="118">
        <f>J12*12</f>
        <v>0</v>
      </c>
    </row>
    <row r="13" spans="1:11" ht="12.75">
      <c r="A13" s="3" t="s">
        <v>213</v>
      </c>
      <c r="B13" s="17">
        <v>1400</v>
      </c>
      <c r="C13" s="17">
        <f>B13*SEM</f>
        <v>1890.0000000000002</v>
      </c>
      <c r="D13" s="63" t="s">
        <v>85</v>
      </c>
      <c r="E13" s="118">
        <f>C13</f>
        <v>1890.0000000000002</v>
      </c>
      <c r="F13" s="118">
        <f>E13</f>
        <v>1890.0000000000002</v>
      </c>
      <c r="G13" s="118">
        <f>F13</f>
        <v>1890.0000000000002</v>
      </c>
      <c r="H13" s="118">
        <f>G13</f>
        <v>1890.0000000000002</v>
      </c>
      <c r="I13" s="133"/>
      <c r="J13" s="118">
        <v>0</v>
      </c>
      <c r="K13" s="118">
        <f>J13*12</f>
        <v>0</v>
      </c>
    </row>
    <row r="14" spans="1:11" ht="12.75">
      <c r="A14" s="6" t="s">
        <v>13</v>
      </c>
      <c r="B14" s="57"/>
      <c r="C14" s="57"/>
      <c r="D14" s="132">
        <f>SUM(D10:D13)</f>
        <v>4437.5</v>
      </c>
      <c r="E14" s="132">
        <f>SUM(E10:E13)</f>
        <v>6134.375</v>
      </c>
      <c r="F14" s="132">
        <f>SUM(F10:F13)</f>
        <v>6005.625</v>
      </c>
      <c r="G14" s="132">
        <f>SUM(G10:G13)</f>
        <v>5901.25</v>
      </c>
      <c r="H14" s="132">
        <f>SUM(H10:H13)</f>
        <v>5841.75</v>
      </c>
      <c r="I14" s="20"/>
      <c r="J14" s="22">
        <f>SUM(J10:J13)</f>
        <v>485.75</v>
      </c>
      <c r="K14" s="22">
        <f>SUM(K10:K13)</f>
        <v>5829</v>
      </c>
    </row>
    <row r="15" spans="1:11" s="9" customFormat="1" ht="12.75">
      <c r="A15" s="11"/>
      <c r="B15" s="58"/>
      <c r="C15" s="58"/>
      <c r="D15" s="27"/>
      <c r="E15" s="13"/>
      <c r="F15" s="13"/>
      <c r="G15" s="13"/>
      <c r="H15" s="13"/>
      <c r="I15" s="13"/>
      <c r="J15" s="13"/>
      <c r="K15" s="13"/>
    </row>
    <row r="16" spans="1:13" ht="12.75">
      <c r="A16" s="176" t="s">
        <v>210</v>
      </c>
      <c r="B16" s="177"/>
      <c r="C16" s="177"/>
      <c r="D16" s="177"/>
      <c r="E16" s="178"/>
      <c r="F16" s="178"/>
      <c r="G16" s="178"/>
      <c r="H16" s="178"/>
      <c r="I16" s="178"/>
      <c r="J16" s="178"/>
      <c r="K16" s="178"/>
      <c r="L16" s="24"/>
      <c r="M16" s="25"/>
    </row>
    <row r="17" spans="1:11" ht="87.75" customHeight="1">
      <c r="A17" s="4" t="s">
        <v>2</v>
      </c>
      <c r="B17" s="56"/>
      <c r="C17" s="56"/>
      <c r="D17" s="5" t="s">
        <v>14</v>
      </c>
      <c r="E17" s="5" t="s">
        <v>0</v>
      </c>
      <c r="F17" s="5" t="s">
        <v>1</v>
      </c>
      <c r="G17" s="5" t="s">
        <v>3</v>
      </c>
      <c r="H17" s="5" t="s">
        <v>4</v>
      </c>
      <c r="I17" s="7"/>
      <c r="J17" s="5" t="s">
        <v>6</v>
      </c>
      <c r="K17" s="5" t="s">
        <v>5</v>
      </c>
    </row>
    <row r="18" spans="1:11" ht="12.75">
      <c r="A18" s="3" t="s">
        <v>59</v>
      </c>
      <c r="B18" s="17">
        <v>150</v>
      </c>
      <c r="C18" s="17">
        <f>B18*ROS</f>
        <v>1200</v>
      </c>
      <c r="D18" s="118">
        <f>C18</f>
        <v>1200</v>
      </c>
      <c r="E18" s="118">
        <f>C18*0.85</f>
        <v>1020</v>
      </c>
      <c r="F18" s="118">
        <f>C18*0.75</f>
        <v>900</v>
      </c>
      <c r="G18" s="118">
        <f>C18*0.65</f>
        <v>780</v>
      </c>
      <c r="H18" s="118">
        <f>C18*0.6</f>
        <v>720</v>
      </c>
      <c r="I18" s="133"/>
      <c r="J18" s="118">
        <f>D18-H18</f>
        <v>480</v>
      </c>
      <c r="K18" s="118">
        <f>J18*12</f>
        <v>5760</v>
      </c>
    </row>
    <row r="19" spans="1:11" ht="12.75">
      <c r="A19" s="3" t="s">
        <v>211</v>
      </c>
      <c r="B19" s="17">
        <v>35</v>
      </c>
      <c r="C19" s="17">
        <f>(B19/2*News)+(B19/2*Other)</f>
        <v>341.25</v>
      </c>
      <c r="D19" s="118">
        <f>C19</f>
        <v>341.25</v>
      </c>
      <c r="E19" s="118">
        <f>C19*0.85</f>
        <v>290.0625</v>
      </c>
      <c r="F19" s="118">
        <f>C19*0.75</f>
        <v>255.9375</v>
      </c>
      <c r="G19" s="118">
        <f>C19*0.7</f>
        <v>238.87499999999997</v>
      </c>
      <c r="H19" s="118">
        <f>C19*0.66</f>
        <v>225.22500000000002</v>
      </c>
      <c r="I19" s="133"/>
      <c r="J19" s="118">
        <f>D19-H19</f>
        <v>116.02499999999998</v>
      </c>
      <c r="K19" s="118">
        <f>J19*12</f>
        <v>1392.2999999999997</v>
      </c>
    </row>
    <row r="20" spans="1:11" ht="12.75">
      <c r="A20" s="3" t="s">
        <v>212</v>
      </c>
      <c r="B20" s="17">
        <v>100</v>
      </c>
      <c r="C20" s="17">
        <f>B20*Shopper</f>
        <v>1800</v>
      </c>
      <c r="D20" s="119">
        <f>C20</f>
        <v>1800</v>
      </c>
      <c r="E20" s="118">
        <f>D20</f>
        <v>1800</v>
      </c>
      <c r="F20" s="118">
        <f>E20</f>
        <v>1800</v>
      </c>
      <c r="G20" s="118">
        <f>F20</f>
        <v>1800</v>
      </c>
      <c r="H20" s="118">
        <f>G20</f>
        <v>1800</v>
      </c>
      <c r="I20" s="133"/>
      <c r="J20" s="118">
        <f>D20-H20</f>
        <v>0</v>
      </c>
      <c r="K20" s="118">
        <f>J20*12</f>
        <v>0</v>
      </c>
    </row>
    <row r="21" spans="1:11" ht="12.75">
      <c r="A21" s="3" t="s">
        <v>104</v>
      </c>
      <c r="B21" s="17">
        <v>1000</v>
      </c>
      <c r="C21" s="17">
        <f>B21*SEM</f>
        <v>1350</v>
      </c>
      <c r="D21" s="63" t="s">
        <v>85</v>
      </c>
      <c r="E21" s="118">
        <f>C21</f>
        <v>1350</v>
      </c>
      <c r="F21" s="118">
        <f>E21</f>
        <v>1350</v>
      </c>
      <c r="G21" s="118">
        <f>F21</f>
        <v>1350</v>
      </c>
      <c r="H21" s="118">
        <f>G21</f>
        <v>1350</v>
      </c>
      <c r="I21" s="133"/>
      <c r="J21" s="118">
        <v>0</v>
      </c>
      <c r="K21" s="118">
        <f>J21*12</f>
        <v>0</v>
      </c>
    </row>
    <row r="22" spans="1:11" ht="12.75">
      <c r="A22" s="6" t="s">
        <v>13</v>
      </c>
      <c r="B22" s="57"/>
      <c r="C22" s="57"/>
      <c r="D22" s="132">
        <f>SUM(D18:D21)</f>
        <v>3341.25</v>
      </c>
      <c r="E22" s="132">
        <f>SUM(E18:E21)</f>
        <v>4460.0625</v>
      </c>
      <c r="F22" s="132">
        <f>SUM(F18:F21)</f>
        <v>4305.9375</v>
      </c>
      <c r="G22" s="132">
        <f>SUM(G18:G21)</f>
        <v>4168.875</v>
      </c>
      <c r="H22" s="132">
        <f>SUM(H18:H21)</f>
        <v>4095.225</v>
      </c>
      <c r="I22" s="20"/>
      <c r="J22" s="22">
        <f>SUM(J18:J21)</f>
        <v>596.025</v>
      </c>
      <c r="K22" s="22">
        <f>SUM(K18:K21)</f>
        <v>7152.299999999999</v>
      </c>
    </row>
    <row r="23" spans="1:11" s="9" customFormat="1" ht="12.75">
      <c r="A23" s="14"/>
      <c r="B23" s="59"/>
      <c r="C23" s="59"/>
      <c r="D23" s="15"/>
      <c r="E23" s="15"/>
      <c r="F23" s="15"/>
      <c r="G23" s="15"/>
      <c r="H23" s="15"/>
      <c r="I23" s="16"/>
      <c r="J23" s="15"/>
      <c r="K23" s="15"/>
    </row>
    <row r="24" spans="1:13" ht="12.75">
      <c r="A24" s="176" t="s">
        <v>140</v>
      </c>
      <c r="B24" s="177"/>
      <c r="C24" s="177"/>
      <c r="D24" s="177"/>
      <c r="E24" s="178"/>
      <c r="F24" s="178"/>
      <c r="G24" s="178"/>
      <c r="H24" s="178"/>
      <c r="I24" s="178"/>
      <c r="J24" s="178"/>
      <c r="K24" s="178"/>
      <c r="L24" s="24"/>
      <c r="M24" s="25"/>
    </row>
    <row r="25" spans="1:11" ht="87.75" customHeight="1">
      <c r="A25" s="4" t="s">
        <v>2</v>
      </c>
      <c r="B25" s="56"/>
      <c r="C25" s="56"/>
      <c r="D25" s="5" t="s">
        <v>14</v>
      </c>
      <c r="E25" s="5" t="s">
        <v>0</v>
      </c>
      <c r="F25" s="5" t="s">
        <v>1</v>
      </c>
      <c r="G25" s="5" t="s">
        <v>3</v>
      </c>
      <c r="H25" s="5" t="s">
        <v>4</v>
      </c>
      <c r="I25" s="7"/>
      <c r="J25" s="5" t="s">
        <v>6</v>
      </c>
      <c r="K25" s="5" t="s">
        <v>5</v>
      </c>
    </row>
    <row r="26" spans="1:11" ht="12.75">
      <c r="A26" s="3" t="s">
        <v>33</v>
      </c>
      <c r="B26" s="17">
        <v>75</v>
      </c>
      <c r="C26" s="17">
        <f>B26*ROS</f>
        <v>600</v>
      </c>
      <c r="D26" s="118">
        <f>C26</f>
        <v>600</v>
      </c>
      <c r="E26" s="118">
        <f>C26*0.85</f>
        <v>510</v>
      </c>
      <c r="F26" s="118">
        <f>C26*0.75</f>
        <v>450</v>
      </c>
      <c r="G26" s="118">
        <f>C26*0.65</f>
        <v>390</v>
      </c>
      <c r="H26" s="118">
        <f>C26*0.6</f>
        <v>360</v>
      </c>
      <c r="I26" s="133"/>
      <c r="J26" s="118">
        <f>D26-H26</f>
        <v>240</v>
      </c>
      <c r="K26" s="118">
        <f>J26*12</f>
        <v>2880</v>
      </c>
    </row>
    <row r="27" spans="1:11" ht="12.75">
      <c r="A27" s="3" t="s">
        <v>62</v>
      </c>
      <c r="B27" s="17">
        <v>25</v>
      </c>
      <c r="C27" s="17">
        <f>(B27/2*News)+(B27/2*Other)</f>
        <v>243.75</v>
      </c>
      <c r="D27" s="118">
        <f>C27</f>
        <v>243.75</v>
      </c>
      <c r="E27" s="118">
        <f>C27*0.85</f>
        <v>207.1875</v>
      </c>
      <c r="F27" s="118">
        <f>C27*0.75</f>
        <v>182.8125</v>
      </c>
      <c r="G27" s="118">
        <f>C27*0.7</f>
        <v>170.625</v>
      </c>
      <c r="H27" s="118">
        <f>C27*0.66</f>
        <v>160.875</v>
      </c>
      <c r="I27" s="133"/>
      <c r="J27" s="118">
        <f>D27-H27</f>
        <v>82.875</v>
      </c>
      <c r="K27" s="118">
        <f>J27*12</f>
        <v>994.5</v>
      </c>
    </row>
    <row r="28" spans="1:11" s="37" customFormat="1" ht="12.75">
      <c r="A28" s="64" t="s">
        <v>228</v>
      </c>
      <c r="B28" s="72">
        <v>50</v>
      </c>
      <c r="C28" s="17">
        <f>B28*Shopper</f>
        <v>900</v>
      </c>
      <c r="D28" s="119">
        <f>C28</f>
        <v>900</v>
      </c>
      <c r="E28" s="118">
        <f>D28</f>
        <v>900</v>
      </c>
      <c r="F28" s="118">
        <f>E28</f>
        <v>900</v>
      </c>
      <c r="G28" s="118">
        <f>F28</f>
        <v>900</v>
      </c>
      <c r="H28" s="118">
        <f>G28</f>
        <v>900</v>
      </c>
      <c r="I28" s="133"/>
      <c r="J28" s="118">
        <f>D28-H28</f>
        <v>0</v>
      </c>
      <c r="K28" s="118">
        <f>J28*12</f>
        <v>0</v>
      </c>
    </row>
    <row r="29" spans="1:11" ht="12.75">
      <c r="A29" s="3" t="s">
        <v>36</v>
      </c>
      <c r="B29" s="17">
        <v>500</v>
      </c>
      <c r="C29" s="17">
        <f>B29*SEM</f>
        <v>675</v>
      </c>
      <c r="D29" s="63" t="s">
        <v>85</v>
      </c>
      <c r="E29" s="118">
        <f>C29</f>
        <v>675</v>
      </c>
      <c r="F29" s="118">
        <f>E29</f>
        <v>675</v>
      </c>
      <c r="G29" s="118">
        <f>F29</f>
        <v>675</v>
      </c>
      <c r="H29" s="118">
        <f>G29</f>
        <v>675</v>
      </c>
      <c r="I29" s="133"/>
      <c r="J29" s="118">
        <v>0</v>
      </c>
      <c r="K29" s="118">
        <f>J29*12</f>
        <v>0</v>
      </c>
    </row>
    <row r="30" spans="1:11" ht="12.75">
      <c r="A30" s="6" t="s">
        <v>13</v>
      </c>
      <c r="B30" s="69"/>
      <c r="C30" s="57"/>
      <c r="D30" s="132">
        <f>SUM(D26:D29)</f>
        <v>1743.75</v>
      </c>
      <c r="E30" s="132">
        <f>SUM(E26:E29)</f>
        <v>2292.1875</v>
      </c>
      <c r="F30" s="132">
        <f>SUM(F26:F29)</f>
        <v>2207.8125</v>
      </c>
      <c r="G30" s="132">
        <f>SUM(G26:G29)</f>
        <v>2135.625</v>
      </c>
      <c r="H30" s="132">
        <f>SUM(H26:H29)</f>
        <v>2095.875</v>
      </c>
      <c r="I30" s="20"/>
      <c r="J30" s="22">
        <f>SUM(J26:J29)</f>
        <v>322.875</v>
      </c>
      <c r="K30" s="22">
        <f>SUM(K26:K29)</f>
        <v>3874.5</v>
      </c>
    </row>
  </sheetData>
  <sheetProtection sheet="1" objects="1" scenarios="1"/>
  <mergeCells count="3">
    <mergeCell ref="A8:K8"/>
    <mergeCell ref="A16:K16"/>
    <mergeCell ref="A24:K24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30"/>
  <sheetViews>
    <sheetView workbookViewId="0" topLeftCell="A1">
      <selection activeCell="K17" sqref="K17"/>
    </sheetView>
  </sheetViews>
  <sheetFormatPr defaultColWidth="9.140625" defaultRowHeight="12.75" customHeight="1"/>
  <cols>
    <col min="1" max="1" width="52.7109375" style="0" customWidth="1"/>
    <col min="2" max="3" width="0" style="18" hidden="1" customWidth="1"/>
    <col min="10" max="10" width="10.140625" style="0" customWidth="1"/>
    <col min="11" max="11" width="12.140625" style="0" customWidth="1"/>
  </cols>
  <sheetData>
    <row r="1" spans="1:3" s="60" customFormat="1" ht="12.75" customHeight="1">
      <c r="A1" s="60" t="s">
        <v>182</v>
      </c>
      <c r="B1" s="113"/>
      <c r="C1" s="113"/>
    </row>
    <row r="2" spans="1:3" s="115" customFormat="1" ht="12.75" customHeight="1">
      <c r="A2" s="114" t="s">
        <v>180</v>
      </c>
      <c r="B2" s="116"/>
      <c r="C2" s="116"/>
    </row>
    <row r="3" spans="1:3" s="115" customFormat="1" ht="12.75" customHeight="1">
      <c r="A3" s="114" t="s">
        <v>195</v>
      </c>
      <c r="B3" s="116"/>
      <c r="C3" s="116"/>
    </row>
    <row r="4" spans="1:3" s="115" customFormat="1" ht="12.75" customHeight="1">
      <c r="A4" s="114" t="s">
        <v>185</v>
      </c>
      <c r="B4" s="116"/>
      <c r="C4" s="116"/>
    </row>
    <row r="5" spans="1:3" s="115" customFormat="1" ht="12.75" customHeight="1">
      <c r="A5" s="114" t="s">
        <v>181</v>
      </c>
      <c r="B5" s="116"/>
      <c r="C5" s="116"/>
    </row>
    <row r="6" spans="1:3" s="115" customFormat="1" ht="12.75" customHeight="1">
      <c r="A6" s="114" t="s">
        <v>184</v>
      </c>
      <c r="B6" s="116"/>
      <c r="C6" s="116"/>
    </row>
    <row r="8" spans="1:13" ht="12.75" customHeight="1">
      <c r="A8" s="184" t="s">
        <v>156</v>
      </c>
      <c r="B8" s="182"/>
      <c r="C8" s="182"/>
      <c r="D8" s="182"/>
      <c r="E8" s="186"/>
      <c r="F8" s="186"/>
      <c r="G8" s="186"/>
      <c r="H8" s="186"/>
      <c r="I8" s="186"/>
      <c r="J8" s="186"/>
      <c r="K8" s="186"/>
      <c r="L8" s="182"/>
      <c r="M8" s="183"/>
    </row>
    <row r="9" spans="1:11" ht="96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 customHeight="1">
      <c r="A10" s="3" t="s">
        <v>61</v>
      </c>
      <c r="B10" s="17">
        <v>50</v>
      </c>
      <c r="C10" s="17">
        <f>(B10/2*News)+(B10/2*Other)</f>
        <v>487.5</v>
      </c>
      <c r="D10" s="118">
        <f>C10</f>
        <v>487.5</v>
      </c>
      <c r="E10" s="118">
        <f>C10*0.85</f>
        <v>414.375</v>
      </c>
      <c r="F10" s="118">
        <f>C10*0.75</f>
        <v>365.625</v>
      </c>
      <c r="G10" s="118">
        <f>C10*0.7</f>
        <v>341.25</v>
      </c>
      <c r="H10" s="118">
        <f>C10*0.66</f>
        <v>321.75</v>
      </c>
      <c r="I10" s="118"/>
      <c r="J10" s="118">
        <f>D10-H10</f>
        <v>165.75</v>
      </c>
      <c r="K10" s="118">
        <f>J10*12</f>
        <v>1989</v>
      </c>
    </row>
    <row r="11" spans="1:11" ht="12.75" customHeight="1">
      <c r="A11" s="3" t="s">
        <v>59</v>
      </c>
      <c r="B11" s="17">
        <v>150</v>
      </c>
      <c r="C11" s="17">
        <f>B11*ROS</f>
        <v>1200</v>
      </c>
      <c r="D11" s="118">
        <f>C11</f>
        <v>1200</v>
      </c>
      <c r="E11" s="118">
        <f>C11*0.85</f>
        <v>1020</v>
      </c>
      <c r="F11" s="118">
        <f>C11*0.75</f>
        <v>900</v>
      </c>
      <c r="G11" s="118">
        <f>C11*0.65</f>
        <v>780</v>
      </c>
      <c r="H11" s="118">
        <f>C11*0.6</f>
        <v>720</v>
      </c>
      <c r="I11" s="118"/>
      <c r="J11" s="118">
        <f>D11-H11</f>
        <v>480</v>
      </c>
      <c r="K11" s="118">
        <f>J11*12</f>
        <v>5760</v>
      </c>
    </row>
    <row r="12" spans="1:11" ht="12.75" customHeight="1">
      <c r="A12" s="3" t="s">
        <v>167</v>
      </c>
      <c r="B12" s="17">
        <v>150</v>
      </c>
      <c r="C12" s="17">
        <f>B12*Shopper</f>
        <v>2700</v>
      </c>
      <c r="D12" s="119">
        <f>C12</f>
        <v>2700</v>
      </c>
      <c r="E12" s="118">
        <f>D12</f>
        <v>2700</v>
      </c>
      <c r="F12" s="118">
        <f>E12</f>
        <v>2700</v>
      </c>
      <c r="G12" s="118">
        <f>F12</f>
        <v>2700</v>
      </c>
      <c r="H12" s="118">
        <f>G12</f>
        <v>2700</v>
      </c>
      <c r="I12" s="118"/>
      <c r="J12" s="118">
        <f>D12-H12</f>
        <v>0</v>
      </c>
      <c r="K12" s="118">
        <f>J12*12</f>
        <v>0</v>
      </c>
    </row>
    <row r="13" spans="1:11" ht="12.75" customHeight="1">
      <c r="A13" s="3" t="s">
        <v>133</v>
      </c>
      <c r="B13" s="17">
        <v>1200</v>
      </c>
      <c r="C13" s="17">
        <f>B13*SEM</f>
        <v>1620</v>
      </c>
      <c r="D13" s="63" t="s">
        <v>85</v>
      </c>
      <c r="E13" s="118">
        <f>C13</f>
        <v>1620</v>
      </c>
      <c r="F13" s="118">
        <f>E13</f>
        <v>1620</v>
      </c>
      <c r="G13" s="118">
        <f>F13</f>
        <v>1620</v>
      </c>
      <c r="H13" s="118">
        <f>G13</f>
        <v>1620</v>
      </c>
      <c r="I13" s="118"/>
      <c r="J13" s="118">
        <v>0</v>
      </c>
      <c r="K13" s="118">
        <f>J13*12</f>
        <v>0</v>
      </c>
    </row>
    <row r="14" spans="1:11" s="60" customFormat="1" ht="12.75" customHeight="1">
      <c r="A14" s="36" t="s">
        <v>13</v>
      </c>
      <c r="B14" s="69"/>
      <c r="C14" s="69"/>
      <c r="D14" s="71">
        <f>SUM(D10:D13)</f>
        <v>4387.5</v>
      </c>
      <c r="E14" s="71">
        <f>SUM(E10:E13)</f>
        <v>5754.375</v>
      </c>
      <c r="F14" s="71">
        <f>SUM(F10:F13)</f>
        <v>5585.625</v>
      </c>
      <c r="G14" s="71">
        <f>SUM(G10:G13)</f>
        <v>5441.25</v>
      </c>
      <c r="H14" s="71">
        <f>SUM(H10:H13)</f>
        <v>5361.75</v>
      </c>
      <c r="I14" s="70"/>
      <c r="J14" s="68">
        <f>SUM(J10:J13)</f>
        <v>645.75</v>
      </c>
      <c r="K14" s="68">
        <f>SUM(K10:K13)</f>
        <v>7749</v>
      </c>
    </row>
    <row r="15" spans="1:11" s="9" customFormat="1" ht="12.75" customHeight="1">
      <c r="A15" s="11"/>
      <c r="B15" s="58"/>
      <c r="C15" s="58"/>
      <c r="D15" s="27"/>
      <c r="E15" s="13"/>
      <c r="F15" s="13"/>
      <c r="G15" s="13"/>
      <c r="H15" s="13"/>
      <c r="I15" s="13"/>
      <c r="J15" s="13"/>
      <c r="K15" s="13"/>
    </row>
    <row r="16" spans="1:13" ht="12.75" customHeight="1">
      <c r="A16" s="184" t="s">
        <v>157</v>
      </c>
      <c r="B16" s="182"/>
      <c r="C16" s="182"/>
      <c r="D16" s="182"/>
      <c r="E16" s="186"/>
      <c r="F16" s="186"/>
      <c r="G16" s="186"/>
      <c r="H16" s="186"/>
      <c r="I16" s="186"/>
      <c r="J16" s="186"/>
      <c r="K16" s="186"/>
      <c r="L16" s="182"/>
      <c r="M16" s="183"/>
    </row>
    <row r="17" spans="1:11" ht="96" customHeight="1">
      <c r="A17" s="4" t="s">
        <v>2</v>
      </c>
      <c r="B17" s="56"/>
      <c r="C17" s="56"/>
      <c r="D17" s="5" t="s">
        <v>14</v>
      </c>
      <c r="E17" s="5" t="s">
        <v>0</v>
      </c>
      <c r="F17" s="5" t="s">
        <v>1</v>
      </c>
      <c r="G17" s="5" t="s">
        <v>3</v>
      </c>
      <c r="H17" s="5" t="s">
        <v>4</v>
      </c>
      <c r="I17" s="7"/>
      <c r="J17" s="5" t="s">
        <v>6</v>
      </c>
      <c r="K17" s="5" t="s">
        <v>5</v>
      </c>
    </row>
    <row r="18" spans="1:11" ht="12.75" customHeight="1">
      <c r="A18" s="3" t="s">
        <v>62</v>
      </c>
      <c r="B18" s="17">
        <v>25</v>
      </c>
      <c r="C18" s="17">
        <f>(B18/2*News)+(B18/2*Other)</f>
        <v>243.75</v>
      </c>
      <c r="D18" s="118">
        <f>C18</f>
        <v>243.75</v>
      </c>
      <c r="E18" s="118">
        <f>C18*0.85</f>
        <v>207.1875</v>
      </c>
      <c r="F18" s="118">
        <f>C18*0.75</f>
        <v>182.8125</v>
      </c>
      <c r="G18" s="118">
        <f>C18*0.7</f>
        <v>170.625</v>
      </c>
      <c r="H18" s="118">
        <f>C18*0.66</f>
        <v>160.875</v>
      </c>
      <c r="I18" s="118"/>
      <c r="J18" s="118">
        <f>D18-H18</f>
        <v>82.875</v>
      </c>
      <c r="K18" s="118">
        <f>J18*12</f>
        <v>994.5</v>
      </c>
    </row>
    <row r="19" spans="1:11" ht="12.75" customHeight="1">
      <c r="A19" s="3" t="s">
        <v>34</v>
      </c>
      <c r="B19" s="17">
        <v>50</v>
      </c>
      <c r="C19" s="17">
        <f>B19*ROS</f>
        <v>400</v>
      </c>
      <c r="D19" s="118">
        <f>C19</f>
        <v>400</v>
      </c>
      <c r="E19" s="118">
        <f>C19*0.85</f>
        <v>340</v>
      </c>
      <c r="F19" s="118">
        <f>C19*0.75</f>
        <v>300</v>
      </c>
      <c r="G19" s="118">
        <f>C19*0.65</f>
        <v>260</v>
      </c>
      <c r="H19" s="118">
        <f>C19*0.6</f>
        <v>240</v>
      </c>
      <c r="I19" s="118"/>
      <c r="J19" s="118">
        <f>D19-H19</f>
        <v>160</v>
      </c>
      <c r="K19" s="118">
        <f>J19*12</f>
        <v>1920</v>
      </c>
    </row>
    <row r="20" spans="1:11" ht="12.75" customHeight="1">
      <c r="A20" s="3" t="s">
        <v>163</v>
      </c>
      <c r="B20" s="17">
        <v>75</v>
      </c>
      <c r="C20" s="17">
        <f>B20*Shopper</f>
        <v>1350</v>
      </c>
      <c r="D20" s="119">
        <f>C20</f>
        <v>1350</v>
      </c>
      <c r="E20" s="118">
        <f>D20</f>
        <v>1350</v>
      </c>
      <c r="F20" s="118">
        <f>E20</f>
        <v>1350</v>
      </c>
      <c r="G20" s="118">
        <f>F20</f>
        <v>1350</v>
      </c>
      <c r="H20" s="118">
        <f>G20</f>
        <v>1350</v>
      </c>
      <c r="I20" s="118"/>
      <c r="J20" s="118">
        <f>D20-H20</f>
        <v>0</v>
      </c>
      <c r="K20" s="118">
        <f>J20*12</f>
        <v>0</v>
      </c>
    </row>
    <row r="21" spans="1:11" ht="12.75" customHeight="1">
      <c r="A21" s="3" t="s">
        <v>130</v>
      </c>
      <c r="B21" s="17">
        <v>1000</v>
      </c>
      <c r="C21" s="17">
        <f>B21*SEM</f>
        <v>1350</v>
      </c>
      <c r="D21" s="63" t="s">
        <v>85</v>
      </c>
      <c r="E21" s="118">
        <f>C21</f>
        <v>1350</v>
      </c>
      <c r="F21" s="118">
        <f>E21</f>
        <v>1350</v>
      </c>
      <c r="G21" s="118">
        <f>F21</f>
        <v>1350</v>
      </c>
      <c r="H21" s="118">
        <f>G21</f>
        <v>1350</v>
      </c>
      <c r="I21" s="118"/>
      <c r="J21" s="118">
        <v>0</v>
      </c>
      <c r="K21" s="118">
        <f>J21*12</f>
        <v>0</v>
      </c>
    </row>
    <row r="22" spans="1:11" s="60" customFormat="1" ht="12.75" customHeight="1">
      <c r="A22" s="36" t="s">
        <v>13</v>
      </c>
      <c r="B22" s="69"/>
      <c r="C22" s="69"/>
      <c r="D22" s="71">
        <f>SUM(D18:D21)</f>
        <v>1993.75</v>
      </c>
      <c r="E22" s="71">
        <f>SUM(E18:E21)</f>
        <v>3247.1875</v>
      </c>
      <c r="F22" s="71">
        <f>SUM(F18:F21)</f>
        <v>3182.8125</v>
      </c>
      <c r="G22" s="71">
        <f>SUM(G18:G21)</f>
        <v>3130.625</v>
      </c>
      <c r="H22" s="71">
        <f>SUM(H18:H21)</f>
        <v>3100.875</v>
      </c>
      <c r="I22" s="70"/>
      <c r="J22" s="68">
        <f>SUM(J18:J21)</f>
        <v>242.875</v>
      </c>
      <c r="K22" s="68">
        <f>SUM(K18:K21)</f>
        <v>2914.5</v>
      </c>
    </row>
    <row r="23" spans="1:11" s="9" customFormat="1" ht="12.75" customHeight="1">
      <c r="A23" s="14"/>
      <c r="B23" s="59"/>
      <c r="C23" s="59"/>
      <c r="D23" s="15"/>
      <c r="E23" s="15"/>
      <c r="F23" s="15"/>
      <c r="G23" s="15"/>
      <c r="H23" s="15"/>
      <c r="I23" s="16"/>
      <c r="J23" s="15"/>
      <c r="K23" s="15"/>
    </row>
    <row r="24" spans="1:13" ht="12.75" customHeight="1">
      <c r="A24" s="184" t="s">
        <v>158</v>
      </c>
      <c r="B24" s="182"/>
      <c r="C24" s="182"/>
      <c r="D24" s="185"/>
      <c r="E24" s="185"/>
      <c r="F24" s="185"/>
      <c r="G24" s="185"/>
      <c r="H24" s="185"/>
      <c r="I24" s="185"/>
      <c r="J24" s="185"/>
      <c r="K24" s="185"/>
      <c r="L24" s="182"/>
      <c r="M24" s="183"/>
    </row>
    <row r="25" spans="1:11" ht="96" customHeight="1">
      <c r="A25" s="4" t="s">
        <v>2</v>
      </c>
      <c r="B25" s="56"/>
      <c r="C25" s="56"/>
      <c r="D25" s="5" t="s">
        <v>14</v>
      </c>
      <c r="E25" s="5" t="s">
        <v>0</v>
      </c>
      <c r="F25" s="5" t="s">
        <v>1</v>
      </c>
      <c r="G25" s="5" t="s">
        <v>3</v>
      </c>
      <c r="H25" s="5" t="s">
        <v>4</v>
      </c>
      <c r="I25" s="7"/>
      <c r="J25" s="5" t="s">
        <v>6</v>
      </c>
      <c r="K25" s="5" t="s">
        <v>5</v>
      </c>
    </row>
    <row r="26" spans="1:11" ht="12.75" customHeight="1">
      <c r="A26" s="3" t="s">
        <v>164</v>
      </c>
      <c r="B26" s="17">
        <v>15</v>
      </c>
      <c r="C26" s="17">
        <f>(B26/2*News)+(B26/2*Other)</f>
        <v>146.25</v>
      </c>
      <c r="D26" s="118">
        <f>C26</f>
        <v>146.25</v>
      </c>
      <c r="E26" s="118">
        <f>C26*0.85</f>
        <v>124.3125</v>
      </c>
      <c r="F26" s="118">
        <f>C26*0.75</f>
        <v>109.6875</v>
      </c>
      <c r="G26" s="118">
        <f>C26*0.7</f>
        <v>102.375</v>
      </c>
      <c r="H26" s="118">
        <f>C26*0.66</f>
        <v>96.525</v>
      </c>
      <c r="I26" s="118"/>
      <c r="J26" s="118">
        <f>D26-H26</f>
        <v>49.724999999999994</v>
      </c>
      <c r="K26" s="118">
        <f>J26*12</f>
        <v>596.6999999999999</v>
      </c>
    </row>
    <row r="27" spans="1:11" ht="12.75" customHeight="1">
      <c r="A27" s="3" t="s">
        <v>166</v>
      </c>
      <c r="B27" s="17">
        <v>35</v>
      </c>
      <c r="C27" s="17">
        <f>B27*ROS</f>
        <v>280</v>
      </c>
      <c r="D27" s="118">
        <f>C27</f>
        <v>280</v>
      </c>
      <c r="E27" s="118">
        <f>C27*0.85</f>
        <v>238</v>
      </c>
      <c r="F27" s="118">
        <f>C27*0.75</f>
        <v>210</v>
      </c>
      <c r="G27" s="118">
        <f>C27*0.65</f>
        <v>182</v>
      </c>
      <c r="H27" s="118">
        <f>C27*0.6</f>
        <v>168</v>
      </c>
      <c r="I27" s="118"/>
      <c r="J27" s="118">
        <f>D27-H27</f>
        <v>112</v>
      </c>
      <c r="K27" s="118">
        <f>J27*12</f>
        <v>1344</v>
      </c>
    </row>
    <row r="28" spans="1:11" ht="12.75" customHeight="1">
      <c r="A28" s="3" t="s">
        <v>165</v>
      </c>
      <c r="B28" s="17">
        <v>50</v>
      </c>
      <c r="C28" s="17">
        <f>B28*Shopper</f>
        <v>900</v>
      </c>
      <c r="D28" s="119">
        <f>C28</f>
        <v>900</v>
      </c>
      <c r="E28" s="118">
        <f>D28</f>
        <v>900</v>
      </c>
      <c r="F28" s="118">
        <f>E28</f>
        <v>900</v>
      </c>
      <c r="G28" s="118">
        <f>F28</f>
        <v>900</v>
      </c>
      <c r="H28" s="118">
        <f>G28</f>
        <v>900</v>
      </c>
      <c r="I28" s="118"/>
      <c r="J28" s="118">
        <f>D28-H28</f>
        <v>0</v>
      </c>
      <c r="K28" s="118">
        <f>J28*12</f>
        <v>0</v>
      </c>
    </row>
    <row r="29" spans="1:11" ht="12.75" customHeight="1">
      <c r="A29" s="3" t="s">
        <v>29</v>
      </c>
      <c r="B29" s="17">
        <v>500</v>
      </c>
      <c r="C29" s="17">
        <f>B29*SEM</f>
        <v>675</v>
      </c>
      <c r="D29" s="63" t="s">
        <v>85</v>
      </c>
      <c r="E29" s="118">
        <f>C29</f>
        <v>675</v>
      </c>
      <c r="F29" s="118">
        <f>E29</f>
        <v>675</v>
      </c>
      <c r="G29" s="118">
        <f>F29</f>
        <v>675</v>
      </c>
      <c r="H29" s="118">
        <f>G29</f>
        <v>675</v>
      </c>
      <c r="I29" s="118"/>
      <c r="J29" s="118">
        <v>0</v>
      </c>
      <c r="K29" s="118">
        <f>J29*12</f>
        <v>0</v>
      </c>
    </row>
    <row r="30" spans="1:11" s="60" customFormat="1" ht="12.75" customHeight="1">
      <c r="A30" s="36" t="s">
        <v>13</v>
      </c>
      <c r="B30" s="69"/>
      <c r="C30" s="69"/>
      <c r="D30" s="71">
        <f>SUM(D26:D29)</f>
        <v>1326.25</v>
      </c>
      <c r="E30" s="71">
        <f>SUM(E26:E29)</f>
        <v>1937.3125</v>
      </c>
      <c r="F30" s="71">
        <f>SUM(F26:F29)</f>
        <v>1894.6875</v>
      </c>
      <c r="G30" s="71">
        <f>SUM(G26:G29)</f>
        <v>1859.375</v>
      </c>
      <c r="H30" s="71">
        <f>SUM(H26:H29)</f>
        <v>1839.525</v>
      </c>
      <c r="I30" s="70"/>
      <c r="J30" s="68">
        <f>SUM(J26:J29)</f>
        <v>161.725</v>
      </c>
      <c r="K30" s="68">
        <f>SUM(K26:K29)</f>
        <v>1940.6999999999998</v>
      </c>
    </row>
  </sheetData>
  <mergeCells count="6">
    <mergeCell ref="L8:M8"/>
    <mergeCell ref="L16:M16"/>
    <mergeCell ref="L24:M24"/>
    <mergeCell ref="A24:K24"/>
    <mergeCell ref="A8:K8"/>
    <mergeCell ref="A16:K16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M32"/>
  <sheetViews>
    <sheetView workbookViewId="0" topLeftCell="A1">
      <selection activeCell="N18" sqref="N18"/>
    </sheetView>
  </sheetViews>
  <sheetFormatPr defaultColWidth="9.140625" defaultRowHeight="12.75"/>
  <cols>
    <col min="1" max="1" width="52.140625" style="0" customWidth="1"/>
    <col min="2" max="3" width="13.8515625" style="18" hidden="1" customWidth="1"/>
    <col min="4" max="8" width="10.140625" style="0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60" customFormat="1" ht="12.75">
      <c r="A1" s="60" t="s">
        <v>182</v>
      </c>
      <c r="B1" s="113"/>
      <c r="C1" s="113"/>
    </row>
    <row r="2" spans="1:3" s="115" customFormat="1" ht="11.25">
      <c r="A2" s="114" t="s">
        <v>180</v>
      </c>
      <c r="B2" s="116"/>
      <c r="C2" s="116"/>
    </row>
    <row r="3" spans="1:3" s="115" customFormat="1" ht="11.25">
      <c r="A3" s="114" t="s">
        <v>195</v>
      </c>
      <c r="B3" s="116"/>
      <c r="C3" s="116"/>
    </row>
    <row r="4" spans="1:3" s="115" customFormat="1" ht="11.25">
      <c r="A4" s="114" t="s">
        <v>185</v>
      </c>
      <c r="B4" s="116"/>
      <c r="C4" s="116"/>
    </row>
    <row r="5" spans="1:3" s="115" customFormat="1" ht="11.25">
      <c r="A5" s="114" t="s">
        <v>181</v>
      </c>
      <c r="B5" s="116"/>
      <c r="C5" s="116"/>
    </row>
    <row r="6" spans="1:3" s="115" customFormat="1" ht="11.25">
      <c r="A6" s="114" t="s">
        <v>184</v>
      </c>
      <c r="B6" s="116"/>
      <c r="C6" s="116"/>
    </row>
    <row r="8" spans="1:13" ht="12.75">
      <c r="A8" s="187" t="s">
        <v>41</v>
      </c>
      <c r="B8" s="188"/>
      <c r="C8" s="188"/>
      <c r="D8" s="188"/>
      <c r="E8" s="189"/>
      <c r="F8" s="189"/>
      <c r="G8" s="189"/>
      <c r="H8" s="189"/>
      <c r="I8" s="189"/>
      <c r="J8" s="189"/>
      <c r="K8" s="189"/>
      <c r="L8" s="30"/>
      <c r="M8" s="31"/>
    </row>
    <row r="9" spans="1:11" ht="87.75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19</v>
      </c>
      <c r="B10" s="17">
        <v>200</v>
      </c>
      <c r="C10" s="17">
        <f>B10*ROS</f>
        <v>1600</v>
      </c>
      <c r="D10" s="118">
        <f>C10</f>
        <v>1600</v>
      </c>
      <c r="E10" s="118">
        <f>C10*0.85</f>
        <v>1360</v>
      </c>
      <c r="F10" s="118">
        <f>C10*0.75</f>
        <v>1200</v>
      </c>
      <c r="G10" s="118">
        <f>C10*0.65</f>
        <v>1040</v>
      </c>
      <c r="H10" s="118">
        <f>C10*0.6</f>
        <v>960</v>
      </c>
      <c r="I10" s="2"/>
      <c r="J10" s="118">
        <f>D10-H10</f>
        <v>640</v>
      </c>
      <c r="K10" s="118">
        <f>J10*12</f>
        <v>7680</v>
      </c>
    </row>
    <row r="11" spans="1:11" ht="12.75">
      <c r="A11" s="3" t="s">
        <v>44</v>
      </c>
      <c r="B11" s="17">
        <v>50</v>
      </c>
      <c r="C11" s="17">
        <f>B11*News</f>
        <v>512.5</v>
      </c>
      <c r="D11" s="118">
        <f>C11</f>
        <v>512.5</v>
      </c>
      <c r="E11" s="118">
        <f>C11*0.85</f>
        <v>435.625</v>
      </c>
      <c r="F11" s="118">
        <f>C11*0.75</f>
        <v>384.375</v>
      </c>
      <c r="G11" s="118">
        <f>C11*0.7</f>
        <v>358.75</v>
      </c>
      <c r="H11" s="118">
        <f>C11*0.66</f>
        <v>338.25</v>
      </c>
      <c r="I11" s="2"/>
      <c r="J11" s="118">
        <f>D11-H11</f>
        <v>174.25</v>
      </c>
      <c r="K11" s="118">
        <f>J11*12</f>
        <v>2091</v>
      </c>
    </row>
    <row r="12" spans="1:11" ht="12.75">
      <c r="A12" s="3" t="s">
        <v>142</v>
      </c>
      <c r="B12" s="17">
        <v>275</v>
      </c>
      <c r="C12" s="17">
        <f>B12*Shopper</f>
        <v>4950</v>
      </c>
      <c r="D12" s="119">
        <f>C12</f>
        <v>4950</v>
      </c>
      <c r="E12" s="118">
        <f aca="true" t="shared" si="0" ref="E12:H13">D12</f>
        <v>4950</v>
      </c>
      <c r="F12" s="118">
        <f t="shared" si="0"/>
        <v>4950</v>
      </c>
      <c r="G12" s="118">
        <f t="shared" si="0"/>
        <v>4950</v>
      </c>
      <c r="H12" s="118">
        <f t="shared" si="0"/>
        <v>4950</v>
      </c>
      <c r="I12" s="2"/>
      <c r="J12" s="118">
        <f>D12-H12</f>
        <v>0</v>
      </c>
      <c r="K12" s="118">
        <f>J12*12</f>
        <v>0</v>
      </c>
    </row>
    <row r="13" spans="1:11" ht="12.75">
      <c r="A13" s="3" t="s">
        <v>131</v>
      </c>
      <c r="B13" s="17">
        <v>1500</v>
      </c>
      <c r="C13" s="17">
        <f>B13*SEM</f>
        <v>2025.0000000000002</v>
      </c>
      <c r="D13" s="117" t="s">
        <v>85</v>
      </c>
      <c r="E13" s="118">
        <f>C13</f>
        <v>2025.0000000000002</v>
      </c>
      <c r="F13" s="118">
        <f t="shared" si="0"/>
        <v>2025.0000000000002</v>
      </c>
      <c r="G13" s="118">
        <f t="shared" si="0"/>
        <v>2025.0000000000002</v>
      </c>
      <c r="H13" s="118">
        <f t="shared" si="0"/>
        <v>2025.0000000000002</v>
      </c>
      <c r="I13" s="2"/>
      <c r="J13" s="118">
        <v>0</v>
      </c>
      <c r="K13" s="118">
        <f>J13*12</f>
        <v>0</v>
      </c>
    </row>
    <row r="14" spans="1:11" ht="12.75">
      <c r="A14" s="3" t="s">
        <v>48</v>
      </c>
      <c r="B14" s="17">
        <v>50</v>
      </c>
      <c r="C14" s="17">
        <f>B14*Zillow</f>
        <v>1500</v>
      </c>
      <c r="D14" s="119">
        <f>C14</f>
        <v>1500</v>
      </c>
      <c r="E14" s="118">
        <f>D14</f>
        <v>1500</v>
      </c>
      <c r="F14" s="118">
        <f>E14</f>
        <v>1500</v>
      </c>
      <c r="G14" s="118">
        <f>F14</f>
        <v>1500</v>
      </c>
      <c r="H14" s="118">
        <f>G14</f>
        <v>1500</v>
      </c>
      <c r="I14" s="2"/>
      <c r="J14" s="118">
        <f>D14-H14</f>
        <v>0</v>
      </c>
      <c r="K14" s="118">
        <f>J14*12</f>
        <v>0</v>
      </c>
    </row>
    <row r="15" spans="1:11" s="60" customFormat="1" ht="12.75">
      <c r="A15" s="36" t="s">
        <v>13</v>
      </c>
      <c r="B15" s="69"/>
      <c r="C15" s="69"/>
      <c r="D15" s="66">
        <f>SUM(D10:D14)</f>
        <v>8562.5</v>
      </c>
      <c r="E15" s="66">
        <f>SUM(E10:E14)</f>
        <v>10270.625</v>
      </c>
      <c r="F15" s="66">
        <f>SUM(F10:F14)</f>
        <v>10059.375</v>
      </c>
      <c r="G15" s="66">
        <f>SUM(G10:G14)</f>
        <v>9873.75</v>
      </c>
      <c r="H15" s="66">
        <f>SUM(H10:H14)</f>
        <v>9773.25</v>
      </c>
      <c r="I15" s="67"/>
      <c r="J15" s="68">
        <f>SUM(J10:J14)</f>
        <v>814.25</v>
      </c>
      <c r="K15" s="68">
        <f>SUM(K10:K14)</f>
        <v>9771</v>
      </c>
    </row>
    <row r="16" spans="1:11" s="9" customFormat="1" ht="12.75">
      <c r="A16" s="11"/>
      <c r="B16" s="58"/>
      <c r="C16" s="58"/>
      <c r="D16" s="27"/>
      <c r="E16" s="13"/>
      <c r="F16" s="13"/>
      <c r="G16" s="13"/>
      <c r="H16" s="13"/>
      <c r="I16" s="13"/>
      <c r="J16" s="13"/>
      <c r="K16" s="13"/>
    </row>
    <row r="17" spans="1:13" ht="12.75">
      <c r="A17" s="187" t="s">
        <v>42</v>
      </c>
      <c r="B17" s="188"/>
      <c r="C17" s="188"/>
      <c r="D17" s="188"/>
      <c r="E17" s="189"/>
      <c r="F17" s="189"/>
      <c r="G17" s="189"/>
      <c r="H17" s="189"/>
      <c r="I17" s="189"/>
      <c r="J17" s="189"/>
      <c r="K17" s="189"/>
      <c r="L17" s="30"/>
      <c r="M17" s="31"/>
    </row>
    <row r="18" spans="1:11" ht="87.75" customHeight="1">
      <c r="A18" s="4" t="s">
        <v>2</v>
      </c>
      <c r="B18" s="56"/>
      <c r="C18" s="56"/>
      <c r="D18" s="5" t="s">
        <v>14</v>
      </c>
      <c r="E18" s="5" t="s">
        <v>0</v>
      </c>
      <c r="F18" s="5" t="s">
        <v>1</v>
      </c>
      <c r="G18" s="5" t="s">
        <v>3</v>
      </c>
      <c r="H18" s="5" t="s">
        <v>4</v>
      </c>
      <c r="I18" s="7"/>
      <c r="J18" s="5" t="s">
        <v>6</v>
      </c>
      <c r="K18" s="5" t="s">
        <v>5</v>
      </c>
    </row>
    <row r="19" spans="1:11" ht="12.75">
      <c r="A19" s="3" t="s">
        <v>46</v>
      </c>
      <c r="B19" s="17">
        <v>125</v>
      </c>
      <c r="C19" s="17">
        <f>B19*ROS</f>
        <v>1000</v>
      </c>
      <c r="D19" s="118">
        <f>C19</f>
        <v>1000</v>
      </c>
      <c r="E19" s="118">
        <f>C19*0.85</f>
        <v>850</v>
      </c>
      <c r="F19" s="118">
        <f>C19*0.75</f>
        <v>750</v>
      </c>
      <c r="G19" s="118">
        <f>C19*0.65</f>
        <v>650</v>
      </c>
      <c r="H19" s="118">
        <f>C19*0.6</f>
        <v>600</v>
      </c>
      <c r="I19" s="2"/>
      <c r="J19" s="118">
        <f>D19-H19</f>
        <v>400</v>
      </c>
      <c r="K19" s="118">
        <f>J19*12</f>
        <v>4800</v>
      </c>
    </row>
    <row r="20" spans="1:11" ht="12.75">
      <c r="A20" s="3" t="s">
        <v>45</v>
      </c>
      <c r="B20" s="17">
        <v>35</v>
      </c>
      <c r="C20" s="17">
        <f>B20*News</f>
        <v>358.75</v>
      </c>
      <c r="D20" s="118">
        <f>C20</f>
        <v>358.75</v>
      </c>
      <c r="E20" s="118">
        <f>C20*0.85</f>
        <v>304.9375</v>
      </c>
      <c r="F20" s="118">
        <f>C20*0.75</f>
        <v>269.0625</v>
      </c>
      <c r="G20" s="118">
        <f>C20*0.7</f>
        <v>251.12499999999997</v>
      </c>
      <c r="H20" s="118">
        <f>C20*0.66</f>
        <v>236.775</v>
      </c>
      <c r="I20" s="2"/>
      <c r="J20" s="118">
        <f>D20-H20</f>
        <v>121.975</v>
      </c>
      <c r="K20" s="118">
        <f>J20*12</f>
        <v>1463.6999999999998</v>
      </c>
    </row>
    <row r="21" spans="1:11" ht="12.75">
      <c r="A21" s="3" t="s">
        <v>143</v>
      </c>
      <c r="B21" s="17">
        <v>140</v>
      </c>
      <c r="C21" s="17">
        <f>B21*Shopper</f>
        <v>2520</v>
      </c>
      <c r="D21" s="119">
        <f>C21</f>
        <v>2520</v>
      </c>
      <c r="E21" s="118">
        <f>D21</f>
        <v>2520</v>
      </c>
      <c r="F21" s="118">
        <f>E21</f>
        <v>2520</v>
      </c>
      <c r="G21" s="118">
        <f>F21</f>
        <v>2520</v>
      </c>
      <c r="H21" s="118">
        <f>G21</f>
        <v>2520</v>
      </c>
      <c r="I21" s="2"/>
      <c r="J21" s="118">
        <f>D21-H21</f>
        <v>0</v>
      </c>
      <c r="K21" s="118">
        <f>J21*12</f>
        <v>0</v>
      </c>
    </row>
    <row r="22" spans="1:11" ht="12.75">
      <c r="A22" s="3" t="s">
        <v>104</v>
      </c>
      <c r="B22" s="17">
        <v>1000</v>
      </c>
      <c r="C22" s="17">
        <f>B22*SEM</f>
        <v>1350</v>
      </c>
      <c r="D22" s="117" t="s">
        <v>85</v>
      </c>
      <c r="E22" s="118">
        <f>C22</f>
        <v>1350</v>
      </c>
      <c r="F22" s="118">
        <f aca="true" t="shared" si="1" ref="F22:H23">E22</f>
        <v>1350</v>
      </c>
      <c r="G22" s="118">
        <f t="shared" si="1"/>
        <v>1350</v>
      </c>
      <c r="H22" s="118">
        <f t="shared" si="1"/>
        <v>1350</v>
      </c>
      <c r="I22" s="2"/>
      <c r="J22" s="118">
        <v>0</v>
      </c>
      <c r="K22" s="118">
        <f>J22*12</f>
        <v>0</v>
      </c>
    </row>
    <row r="23" spans="1:11" ht="12.75">
      <c r="A23" s="3" t="s">
        <v>47</v>
      </c>
      <c r="B23" s="17">
        <v>25</v>
      </c>
      <c r="C23" s="17">
        <f>B23*Zillow</f>
        <v>750</v>
      </c>
      <c r="D23" s="119">
        <f>C23</f>
        <v>750</v>
      </c>
      <c r="E23" s="118">
        <f>D23</f>
        <v>750</v>
      </c>
      <c r="F23" s="118">
        <f t="shared" si="1"/>
        <v>750</v>
      </c>
      <c r="G23" s="118">
        <f t="shared" si="1"/>
        <v>750</v>
      </c>
      <c r="H23" s="118">
        <f t="shared" si="1"/>
        <v>750</v>
      </c>
      <c r="I23" s="2"/>
      <c r="J23" s="118">
        <f>D23-H23</f>
        <v>0</v>
      </c>
      <c r="K23" s="118">
        <f>J23*12</f>
        <v>0</v>
      </c>
    </row>
    <row r="24" spans="1:11" s="60" customFormat="1" ht="12.75">
      <c r="A24" s="36" t="s">
        <v>13</v>
      </c>
      <c r="B24" s="69"/>
      <c r="C24" s="69"/>
      <c r="D24" s="66">
        <f>SUM(D19:D23)</f>
        <v>4628.75</v>
      </c>
      <c r="E24" s="66">
        <f>SUM(E19:E23)</f>
        <v>5774.9375</v>
      </c>
      <c r="F24" s="66">
        <f>SUM(F19:F23)</f>
        <v>5639.0625</v>
      </c>
      <c r="G24" s="66">
        <f>SUM(G19:G23)</f>
        <v>5521.125</v>
      </c>
      <c r="H24" s="66">
        <f>SUM(H19:H23)</f>
        <v>5456.775</v>
      </c>
      <c r="I24" s="67"/>
      <c r="J24" s="68">
        <f>SUM(J19:J23)</f>
        <v>521.975</v>
      </c>
      <c r="K24" s="68">
        <f>SUM(K19:K23)</f>
        <v>6263.7</v>
      </c>
    </row>
    <row r="25" spans="1:11" s="9" customFormat="1" ht="12.75">
      <c r="A25" s="14"/>
      <c r="B25" s="59"/>
      <c r="C25" s="59"/>
      <c r="D25" s="15"/>
      <c r="E25" s="15"/>
      <c r="F25" s="15"/>
      <c r="G25" s="15"/>
      <c r="H25" s="15"/>
      <c r="I25" s="16"/>
      <c r="J25" s="15"/>
      <c r="K25" s="15"/>
    </row>
    <row r="26" spans="1:13" ht="12.75">
      <c r="A26" s="187" t="s">
        <v>43</v>
      </c>
      <c r="B26" s="188"/>
      <c r="C26" s="188"/>
      <c r="D26" s="188"/>
      <c r="E26" s="189"/>
      <c r="F26" s="189"/>
      <c r="G26" s="189"/>
      <c r="H26" s="189"/>
      <c r="I26" s="189"/>
      <c r="J26" s="189"/>
      <c r="K26" s="189"/>
      <c r="L26" s="30"/>
      <c r="M26" s="31"/>
    </row>
    <row r="27" spans="1:11" ht="87.75" customHeight="1">
      <c r="A27" s="4" t="s">
        <v>2</v>
      </c>
      <c r="B27" s="56"/>
      <c r="C27" s="56"/>
      <c r="D27" s="5" t="s">
        <v>14</v>
      </c>
      <c r="E27" s="5" t="s">
        <v>0</v>
      </c>
      <c r="F27" s="5" t="s">
        <v>1</v>
      </c>
      <c r="G27" s="5" t="s">
        <v>3</v>
      </c>
      <c r="H27" s="5" t="s">
        <v>4</v>
      </c>
      <c r="I27" s="7"/>
      <c r="J27" s="5" t="s">
        <v>6</v>
      </c>
      <c r="K27" s="5" t="s">
        <v>5</v>
      </c>
    </row>
    <row r="28" spans="1:11" ht="12.75">
      <c r="A28" s="3" t="s">
        <v>34</v>
      </c>
      <c r="B28" s="17">
        <v>50</v>
      </c>
      <c r="C28" s="17">
        <f>B28*ROS</f>
        <v>400</v>
      </c>
      <c r="D28" s="118">
        <f>C28</f>
        <v>400</v>
      </c>
      <c r="E28" s="118">
        <f>C28*0.85</f>
        <v>340</v>
      </c>
      <c r="F28" s="118">
        <f>C28*0.75</f>
        <v>300</v>
      </c>
      <c r="G28" s="118">
        <f>C28*0.65</f>
        <v>260</v>
      </c>
      <c r="H28" s="118">
        <f>C28*0.6</f>
        <v>240</v>
      </c>
      <c r="I28" s="133"/>
      <c r="J28" s="118">
        <f>D28-H28</f>
        <v>160</v>
      </c>
      <c r="K28" s="118">
        <f>J28*12</f>
        <v>1920</v>
      </c>
    </row>
    <row r="29" spans="1:11" ht="12.75">
      <c r="A29" s="3" t="s">
        <v>108</v>
      </c>
      <c r="B29" s="17">
        <v>15</v>
      </c>
      <c r="C29" s="17">
        <f>B29*News</f>
        <v>153.75</v>
      </c>
      <c r="D29" s="118">
        <f>C29</f>
        <v>153.75</v>
      </c>
      <c r="E29" s="118">
        <f>C29*0.85</f>
        <v>130.6875</v>
      </c>
      <c r="F29" s="118">
        <f>C29*0.75</f>
        <v>115.3125</v>
      </c>
      <c r="G29" s="118">
        <f>C29*0.7</f>
        <v>107.625</v>
      </c>
      <c r="H29" s="118">
        <f>C29*0.66</f>
        <v>101.47500000000001</v>
      </c>
      <c r="I29" s="133"/>
      <c r="J29" s="118">
        <f>D29-H29</f>
        <v>52.27499999999999</v>
      </c>
      <c r="K29" s="118">
        <f>J29*12</f>
        <v>627.3</v>
      </c>
    </row>
    <row r="30" spans="1:11" ht="12.75">
      <c r="A30" s="3" t="s">
        <v>144</v>
      </c>
      <c r="B30" s="17">
        <v>45</v>
      </c>
      <c r="C30" s="17">
        <f>B30*Shopper</f>
        <v>810</v>
      </c>
      <c r="D30" s="119">
        <f>C30</f>
        <v>810</v>
      </c>
      <c r="E30" s="118">
        <f>D30</f>
        <v>810</v>
      </c>
      <c r="F30" s="118">
        <f>E30</f>
        <v>810</v>
      </c>
      <c r="G30" s="118">
        <f>F30</f>
        <v>810</v>
      </c>
      <c r="H30" s="118">
        <f>G30</f>
        <v>810</v>
      </c>
      <c r="I30" s="133"/>
      <c r="J30" s="118">
        <f>D30-H30</f>
        <v>0</v>
      </c>
      <c r="K30" s="118">
        <f>J30*12</f>
        <v>0</v>
      </c>
    </row>
    <row r="31" spans="1:11" ht="12.75">
      <c r="A31" s="3" t="s">
        <v>36</v>
      </c>
      <c r="B31" s="17">
        <v>500</v>
      </c>
      <c r="C31" s="17">
        <f>B31*SEM</f>
        <v>675</v>
      </c>
      <c r="D31" s="63" t="s">
        <v>85</v>
      </c>
      <c r="E31" s="118">
        <f>C31</f>
        <v>675</v>
      </c>
      <c r="F31" s="118">
        <f>E31</f>
        <v>675</v>
      </c>
      <c r="G31" s="118">
        <f>F31</f>
        <v>675</v>
      </c>
      <c r="H31" s="118">
        <f>G31</f>
        <v>675</v>
      </c>
      <c r="I31" s="133"/>
      <c r="J31" s="118">
        <v>0</v>
      </c>
      <c r="K31" s="118">
        <f>J31*12</f>
        <v>0</v>
      </c>
    </row>
    <row r="32" spans="1:11" s="60" customFormat="1" ht="12.75">
      <c r="A32" s="36" t="s">
        <v>13</v>
      </c>
      <c r="B32" s="69"/>
      <c r="C32" s="69"/>
      <c r="D32" s="66">
        <f>SUM(D28:D31)</f>
        <v>1363.75</v>
      </c>
      <c r="E32" s="66">
        <f>SUM(E28:E31)</f>
        <v>1955.6875</v>
      </c>
      <c r="F32" s="66">
        <f>SUM(F28:F31)</f>
        <v>1900.3125</v>
      </c>
      <c r="G32" s="66">
        <f>SUM(G28:G31)</f>
        <v>1852.625</v>
      </c>
      <c r="H32" s="66">
        <f>SUM(H28:H31)</f>
        <v>1826.475</v>
      </c>
      <c r="I32" s="67"/>
      <c r="J32" s="68">
        <f>SUM(J28:J31)</f>
        <v>212.27499999999998</v>
      </c>
      <c r="K32" s="68">
        <f>SUM(K28:K31)</f>
        <v>2547.3</v>
      </c>
    </row>
  </sheetData>
  <sheetProtection sheet="1" objects="1" scenarios="1"/>
  <mergeCells count="3">
    <mergeCell ref="A8:K8"/>
    <mergeCell ref="A17:K17"/>
    <mergeCell ref="A26:K26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M30"/>
  <sheetViews>
    <sheetView workbookViewId="0" topLeftCell="A2">
      <selection activeCell="M41" sqref="M41"/>
    </sheetView>
  </sheetViews>
  <sheetFormatPr defaultColWidth="9.140625" defaultRowHeight="12.75" customHeight="1"/>
  <cols>
    <col min="1" max="1" width="52.7109375" style="0" customWidth="1"/>
    <col min="2" max="3" width="0" style="18" hidden="1" customWidth="1"/>
    <col min="10" max="10" width="10.140625" style="0" customWidth="1"/>
    <col min="11" max="11" width="12.140625" style="0" customWidth="1"/>
  </cols>
  <sheetData>
    <row r="1" spans="1:3" s="60" customFormat="1" ht="12.75" customHeight="1">
      <c r="A1" s="60" t="s">
        <v>182</v>
      </c>
      <c r="B1" s="113"/>
      <c r="C1" s="113"/>
    </row>
    <row r="2" spans="1:3" s="115" customFormat="1" ht="12.75" customHeight="1">
      <c r="A2" s="114" t="s">
        <v>180</v>
      </c>
      <c r="B2" s="116"/>
      <c r="C2" s="116"/>
    </row>
    <row r="3" spans="1:3" s="115" customFormat="1" ht="12.75" customHeight="1">
      <c r="A3" s="114" t="s">
        <v>183</v>
      </c>
      <c r="B3" s="116"/>
      <c r="C3" s="116"/>
    </row>
    <row r="4" spans="1:3" s="115" customFormat="1" ht="12.75" customHeight="1">
      <c r="A4" s="114" t="s">
        <v>185</v>
      </c>
      <c r="B4" s="116"/>
      <c r="C4" s="116"/>
    </row>
    <row r="5" spans="1:3" s="115" customFormat="1" ht="12.75" customHeight="1">
      <c r="A5" s="114" t="s">
        <v>181</v>
      </c>
      <c r="B5" s="116"/>
      <c r="C5" s="116"/>
    </row>
    <row r="6" spans="1:3" s="115" customFormat="1" ht="12.75" customHeight="1">
      <c r="A6" s="114" t="s">
        <v>184</v>
      </c>
      <c r="B6" s="116"/>
      <c r="C6" s="116"/>
    </row>
    <row r="8" spans="1:13" ht="12.75" customHeight="1">
      <c r="A8" s="173" t="s">
        <v>177</v>
      </c>
      <c r="B8" s="174"/>
      <c r="C8" s="174"/>
      <c r="D8" s="174"/>
      <c r="E8" s="175"/>
      <c r="F8" s="175"/>
      <c r="G8" s="175"/>
      <c r="H8" s="175"/>
      <c r="I8" s="175"/>
      <c r="J8" s="175"/>
      <c r="K8" s="175"/>
      <c r="L8" s="174"/>
      <c r="M8" s="154"/>
    </row>
    <row r="9" spans="1:11" ht="96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 customHeight="1">
      <c r="A10" s="3" t="s">
        <v>61</v>
      </c>
      <c r="B10" s="17">
        <v>50</v>
      </c>
      <c r="C10" s="17">
        <f>(B10/2*News)+(B10/2*Other)</f>
        <v>487.5</v>
      </c>
      <c r="D10" s="118">
        <f>C10</f>
        <v>487.5</v>
      </c>
      <c r="E10" s="118">
        <f>C10*0.85</f>
        <v>414.375</v>
      </c>
      <c r="F10" s="118">
        <f>C10*0.75</f>
        <v>365.625</v>
      </c>
      <c r="G10" s="118">
        <f>C10*0.7</f>
        <v>341.25</v>
      </c>
      <c r="H10" s="118">
        <f>C10*0.66</f>
        <v>321.75</v>
      </c>
      <c r="I10" s="118"/>
      <c r="J10" s="118">
        <f>D10-H10</f>
        <v>165.75</v>
      </c>
      <c r="K10" s="118">
        <f>J10*12</f>
        <v>1989</v>
      </c>
    </row>
    <row r="11" spans="1:11" ht="12.75" customHeight="1">
      <c r="A11" s="3" t="s">
        <v>18</v>
      </c>
      <c r="B11" s="17">
        <v>100</v>
      </c>
      <c r="C11" s="17">
        <f>B11*ROS</f>
        <v>800</v>
      </c>
      <c r="D11" s="118">
        <f>C11</f>
        <v>800</v>
      </c>
      <c r="E11" s="118">
        <f>C11*0.85</f>
        <v>680</v>
      </c>
      <c r="F11" s="118">
        <f>C11*0.75</f>
        <v>600</v>
      </c>
      <c r="G11" s="118">
        <f>C11*0.65</f>
        <v>520</v>
      </c>
      <c r="H11" s="118">
        <f>C11*0.6</f>
        <v>480</v>
      </c>
      <c r="I11" s="118"/>
      <c r="J11" s="118">
        <f>D11-H11</f>
        <v>320</v>
      </c>
      <c r="K11" s="118">
        <f>J11*12</f>
        <v>3840</v>
      </c>
    </row>
    <row r="12" spans="1:11" ht="12.75" customHeight="1">
      <c r="A12" s="3" t="s">
        <v>162</v>
      </c>
      <c r="B12" s="17">
        <v>175</v>
      </c>
      <c r="C12" s="17">
        <f>B12*Shopper</f>
        <v>3150</v>
      </c>
      <c r="D12" s="119">
        <f>C12</f>
        <v>3150</v>
      </c>
      <c r="E12" s="118">
        <f>D12</f>
        <v>3150</v>
      </c>
      <c r="F12" s="118">
        <f>E12</f>
        <v>3150</v>
      </c>
      <c r="G12" s="118">
        <f>F12</f>
        <v>3150</v>
      </c>
      <c r="H12" s="118">
        <f>G12</f>
        <v>3150</v>
      </c>
      <c r="I12" s="118"/>
      <c r="J12" s="118">
        <f>D12-H12</f>
        <v>0</v>
      </c>
      <c r="K12" s="118">
        <f>J12*12</f>
        <v>0</v>
      </c>
    </row>
    <row r="13" spans="1:11" ht="12.75" customHeight="1">
      <c r="A13" s="3" t="s">
        <v>133</v>
      </c>
      <c r="B13" s="17">
        <v>1200</v>
      </c>
      <c r="C13" s="17">
        <f>B13*SEM</f>
        <v>1620</v>
      </c>
      <c r="D13" s="63" t="s">
        <v>85</v>
      </c>
      <c r="E13" s="118">
        <f>C13</f>
        <v>1620</v>
      </c>
      <c r="F13" s="118">
        <f>E13</f>
        <v>1620</v>
      </c>
      <c r="G13" s="118">
        <f>F13</f>
        <v>1620</v>
      </c>
      <c r="H13" s="118">
        <f>G13</f>
        <v>1620</v>
      </c>
      <c r="I13" s="118"/>
      <c r="J13" s="118">
        <v>0</v>
      </c>
      <c r="K13" s="118">
        <f>J13*12</f>
        <v>0</v>
      </c>
    </row>
    <row r="14" spans="1:11" s="60" customFormat="1" ht="12.75" customHeight="1">
      <c r="A14" s="36" t="s">
        <v>13</v>
      </c>
      <c r="B14" s="69"/>
      <c r="C14" s="69"/>
      <c r="D14" s="71">
        <f>SUM(D10:D13)</f>
        <v>4437.5</v>
      </c>
      <c r="E14" s="71">
        <f>SUM(E10:E13)</f>
        <v>5864.375</v>
      </c>
      <c r="F14" s="71">
        <f>SUM(F10:F13)</f>
        <v>5735.625</v>
      </c>
      <c r="G14" s="71">
        <f>SUM(G10:G13)</f>
        <v>5631.25</v>
      </c>
      <c r="H14" s="71">
        <f>SUM(H10:H13)</f>
        <v>5571.75</v>
      </c>
      <c r="I14" s="70"/>
      <c r="J14" s="68">
        <f>SUM(J10:J13)</f>
        <v>485.75</v>
      </c>
      <c r="K14" s="68">
        <f>SUM(K10:K13)</f>
        <v>5829</v>
      </c>
    </row>
    <row r="15" spans="1:11" s="9" customFormat="1" ht="12.75" customHeight="1">
      <c r="A15" s="11"/>
      <c r="B15" s="58"/>
      <c r="C15" s="58"/>
      <c r="D15" s="27"/>
      <c r="E15" s="13"/>
      <c r="F15" s="13"/>
      <c r="G15" s="13"/>
      <c r="H15" s="13"/>
      <c r="I15" s="13"/>
      <c r="J15" s="13"/>
      <c r="K15" s="13"/>
    </row>
    <row r="16" spans="1:13" ht="12.75" customHeight="1">
      <c r="A16" s="173" t="s">
        <v>178</v>
      </c>
      <c r="B16" s="174"/>
      <c r="C16" s="174"/>
      <c r="D16" s="174"/>
      <c r="E16" s="175"/>
      <c r="F16" s="175"/>
      <c r="G16" s="175"/>
      <c r="H16" s="175"/>
      <c r="I16" s="175"/>
      <c r="J16" s="175"/>
      <c r="K16" s="175"/>
      <c r="L16" s="174"/>
      <c r="M16" s="154"/>
    </row>
    <row r="17" spans="1:11" ht="96" customHeight="1">
      <c r="A17" s="4" t="s">
        <v>2</v>
      </c>
      <c r="B17" s="56"/>
      <c r="C17" s="56"/>
      <c r="D17" s="5" t="s">
        <v>14</v>
      </c>
      <c r="E17" s="5" t="s">
        <v>0</v>
      </c>
      <c r="F17" s="5" t="s">
        <v>1</v>
      </c>
      <c r="G17" s="5" t="s">
        <v>3</v>
      </c>
      <c r="H17" s="5" t="s">
        <v>4</v>
      </c>
      <c r="I17" s="7"/>
      <c r="J17" s="5" t="s">
        <v>6</v>
      </c>
      <c r="K17" s="5" t="s">
        <v>5</v>
      </c>
    </row>
    <row r="18" spans="1:11" ht="12.75" customHeight="1">
      <c r="A18" s="3" t="s">
        <v>62</v>
      </c>
      <c r="B18" s="17">
        <v>25</v>
      </c>
      <c r="C18" s="17">
        <f>(B18/2*News)+(B18/2*Other)</f>
        <v>243.75</v>
      </c>
      <c r="D18" s="118">
        <f>C18</f>
        <v>243.75</v>
      </c>
      <c r="E18" s="118">
        <f>C18*0.85</f>
        <v>207.1875</v>
      </c>
      <c r="F18" s="118">
        <f>C18*0.75</f>
        <v>182.8125</v>
      </c>
      <c r="G18" s="118">
        <f>C18*0.7</f>
        <v>170.625</v>
      </c>
      <c r="H18" s="118">
        <f>C18*0.66</f>
        <v>160.875</v>
      </c>
      <c r="I18" s="118"/>
      <c r="J18" s="118">
        <f>D18-H18</f>
        <v>82.875</v>
      </c>
      <c r="K18" s="118">
        <f>J18*12</f>
        <v>994.5</v>
      </c>
    </row>
    <row r="19" spans="1:11" ht="12.75" customHeight="1">
      <c r="A19" s="3" t="s">
        <v>33</v>
      </c>
      <c r="B19" s="17">
        <v>75</v>
      </c>
      <c r="C19" s="17">
        <f>B19*ROS</f>
        <v>600</v>
      </c>
      <c r="D19" s="118">
        <f>C19</f>
        <v>600</v>
      </c>
      <c r="E19" s="118">
        <f>C19*0.85</f>
        <v>510</v>
      </c>
      <c r="F19" s="118">
        <f>C19*0.75</f>
        <v>450</v>
      </c>
      <c r="G19" s="118">
        <f>C19*0.65</f>
        <v>390</v>
      </c>
      <c r="H19" s="118">
        <f>C19*0.6</f>
        <v>360</v>
      </c>
      <c r="I19" s="118"/>
      <c r="J19" s="118">
        <f>D19-H19</f>
        <v>240</v>
      </c>
      <c r="K19" s="118">
        <f>J19*12</f>
        <v>2880</v>
      </c>
    </row>
    <row r="20" spans="1:11" ht="12.75" customHeight="1">
      <c r="A20" s="3" t="s">
        <v>160</v>
      </c>
      <c r="B20" s="17">
        <v>100</v>
      </c>
      <c r="C20" s="17">
        <f>B20*Shopper</f>
        <v>1800</v>
      </c>
      <c r="D20" s="119">
        <f>C20</f>
        <v>1800</v>
      </c>
      <c r="E20" s="118">
        <f>D20</f>
        <v>1800</v>
      </c>
      <c r="F20" s="118">
        <f>E20</f>
        <v>1800</v>
      </c>
      <c r="G20" s="118">
        <f>F20</f>
        <v>1800</v>
      </c>
      <c r="H20" s="118">
        <f>G20</f>
        <v>1800</v>
      </c>
      <c r="I20" s="118"/>
      <c r="J20" s="118">
        <f>D20-H20</f>
        <v>0</v>
      </c>
      <c r="K20" s="118">
        <f>J20*12</f>
        <v>0</v>
      </c>
    </row>
    <row r="21" spans="1:11" ht="12.75" customHeight="1">
      <c r="A21" s="3" t="s">
        <v>130</v>
      </c>
      <c r="B21" s="17">
        <v>1000</v>
      </c>
      <c r="C21" s="17">
        <f>B21*SEM</f>
        <v>1350</v>
      </c>
      <c r="D21" s="63" t="s">
        <v>85</v>
      </c>
      <c r="E21" s="118">
        <f>C21</f>
        <v>1350</v>
      </c>
      <c r="F21" s="118">
        <f>E21</f>
        <v>1350</v>
      </c>
      <c r="G21" s="118">
        <f>F21</f>
        <v>1350</v>
      </c>
      <c r="H21" s="118">
        <f>G21</f>
        <v>1350</v>
      </c>
      <c r="I21" s="118"/>
      <c r="J21" s="118">
        <v>0</v>
      </c>
      <c r="K21" s="118">
        <f>J21*12</f>
        <v>0</v>
      </c>
    </row>
    <row r="22" spans="1:11" s="60" customFormat="1" ht="12.75" customHeight="1">
      <c r="A22" s="36" t="s">
        <v>13</v>
      </c>
      <c r="B22" s="69"/>
      <c r="C22" s="69"/>
      <c r="D22" s="71">
        <f>SUM(D18:D21)</f>
        <v>2643.75</v>
      </c>
      <c r="E22" s="71">
        <f>SUM(E18:E21)</f>
        <v>3867.1875</v>
      </c>
      <c r="F22" s="71">
        <f>SUM(F18:F21)</f>
        <v>3782.8125</v>
      </c>
      <c r="G22" s="71">
        <f>SUM(G18:G21)</f>
        <v>3710.625</v>
      </c>
      <c r="H22" s="71">
        <f>SUM(H18:H21)</f>
        <v>3670.875</v>
      </c>
      <c r="I22" s="70"/>
      <c r="J22" s="68">
        <f>SUM(J18:J21)</f>
        <v>322.875</v>
      </c>
      <c r="K22" s="68">
        <f>SUM(K18:K21)</f>
        <v>3874.5</v>
      </c>
    </row>
    <row r="23" spans="1:11" s="9" customFormat="1" ht="12.75" customHeight="1">
      <c r="A23" s="14"/>
      <c r="B23" s="59"/>
      <c r="C23" s="59"/>
      <c r="D23" s="15"/>
      <c r="E23" s="15"/>
      <c r="F23" s="15"/>
      <c r="G23" s="15"/>
      <c r="H23" s="15"/>
      <c r="I23" s="16"/>
      <c r="J23" s="15"/>
      <c r="K23" s="15"/>
    </row>
    <row r="24" spans="1:13" ht="12.75" customHeight="1">
      <c r="A24" s="173" t="s">
        <v>179</v>
      </c>
      <c r="B24" s="174"/>
      <c r="C24" s="174"/>
      <c r="D24" s="190"/>
      <c r="E24" s="190"/>
      <c r="F24" s="190"/>
      <c r="G24" s="190"/>
      <c r="H24" s="190"/>
      <c r="I24" s="190"/>
      <c r="J24" s="190"/>
      <c r="K24" s="190"/>
      <c r="L24" s="174"/>
      <c r="M24" s="154"/>
    </row>
    <row r="25" spans="1:11" ht="96" customHeight="1">
      <c r="A25" s="4" t="s">
        <v>2</v>
      </c>
      <c r="B25" s="56"/>
      <c r="C25" s="56"/>
      <c r="D25" s="5" t="s">
        <v>14</v>
      </c>
      <c r="E25" s="5" t="s">
        <v>0</v>
      </c>
      <c r="F25" s="5" t="s">
        <v>1</v>
      </c>
      <c r="G25" s="5" t="s">
        <v>3</v>
      </c>
      <c r="H25" s="5" t="s">
        <v>4</v>
      </c>
      <c r="I25" s="7"/>
      <c r="J25" s="5" t="s">
        <v>6</v>
      </c>
      <c r="K25" s="5" t="s">
        <v>5</v>
      </c>
    </row>
    <row r="26" spans="1:11" ht="12.75" customHeight="1">
      <c r="A26" s="3" t="s">
        <v>154</v>
      </c>
      <c r="B26" s="17">
        <v>20</v>
      </c>
      <c r="C26" s="17">
        <f>(B26/2*News)+(B26/2*Other)</f>
        <v>195</v>
      </c>
      <c r="D26" s="118">
        <f>C26</f>
        <v>195</v>
      </c>
      <c r="E26" s="118">
        <f>C26*0.85</f>
        <v>165.75</v>
      </c>
      <c r="F26" s="118">
        <f>C26*0.75</f>
        <v>146.25</v>
      </c>
      <c r="G26" s="118">
        <f>C26*0.7</f>
        <v>136.5</v>
      </c>
      <c r="H26" s="118">
        <f>C26*0.66</f>
        <v>128.70000000000002</v>
      </c>
      <c r="I26" s="118"/>
      <c r="J26" s="118">
        <f>D26-H26</f>
        <v>66.29999999999998</v>
      </c>
      <c r="K26" s="118">
        <f>J26*12</f>
        <v>795.5999999999998</v>
      </c>
    </row>
    <row r="27" spans="1:11" ht="12.75" customHeight="1">
      <c r="A27" s="3" t="s">
        <v>123</v>
      </c>
      <c r="B27" s="17">
        <v>40</v>
      </c>
      <c r="C27" s="17">
        <f>B27*ROS</f>
        <v>320</v>
      </c>
      <c r="D27" s="118">
        <f>C27</f>
        <v>320</v>
      </c>
      <c r="E27" s="118">
        <f>C27*0.85</f>
        <v>272</v>
      </c>
      <c r="F27" s="118">
        <f>C27*0.75</f>
        <v>240</v>
      </c>
      <c r="G27" s="118">
        <f>C27*0.65</f>
        <v>208</v>
      </c>
      <c r="H27" s="118">
        <f>C27*0.6</f>
        <v>192</v>
      </c>
      <c r="I27" s="118"/>
      <c r="J27" s="118">
        <f>D27-H27</f>
        <v>128</v>
      </c>
      <c r="K27" s="118">
        <f>J27*12</f>
        <v>1536</v>
      </c>
    </row>
    <row r="28" spans="1:11" ht="12.75" customHeight="1">
      <c r="A28" s="3" t="s">
        <v>159</v>
      </c>
      <c r="B28" s="17">
        <v>40</v>
      </c>
      <c r="C28" s="17">
        <f>B28*Shopper</f>
        <v>720</v>
      </c>
      <c r="D28" s="119">
        <f>C28</f>
        <v>720</v>
      </c>
      <c r="E28" s="118">
        <f>D28</f>
        <v>720</v>
      </c>
      <c r="F28" s="118">
        <f>E28</f>
        <v>720</v>
      </c>
      <c r="G28" s="118">
        <f>F28</f>
        <v>720</v>
      </c>
      <c r="H28" s="118">
        <f>G28</f>
        <v>720</v>
      </c>
      <c r="I28" s="118"/>
      <c r="J28" s="118">
        <f>D28-H28</f>
        <v>0</v>
      </c>
      <c r="K28" s="118">
        <f>J28*12</f>
        <v>0</v>
      </c>
    </row>
    <row r="29" spans="1:11" ht="12.75" customHeight="1">
      <c r="A29" s="3" t="s">
        <v>29</v>
      </c>
      <c r="B29" s="17">
        <v>500</v>
      </c>
      <c r="C29" s="17">
        <f>B29*SEM</f>
        <v>675</v>
      </c>
      <c r="D29" s="63" t="s">
        <v>85</v>
      </c>
      <c r="E29" s="118">
        <f>C29</f>
        <v>675</v>
      </c>
      <c r="F29" s="118">
        <f>E29</f>
        <v>675</v>
      </c>
      <c r="G29" s="118">
        <f>F29</f>
        <v>675</v>
      </c>
      <c r="H29" s="118">
        <f>G29</f>
        <v>675</v>
      </c>
      <c r="I29" s="118"/>
      <c r="J29" s="118">
        <v>0</v>
      </c>
      <c r="K29" s="118">
        <f>J29*12</f>
        <v>0</v>
      </c>
    </row>
    <row r="30" spans="1:11" s="60" customFormat="1" ht="12.75" customHeight="1">
      <c r="A30" s="36" t="s">
        <v>13</v>
      </c>
      <c r="B30" s="69"/>
      <c r="C30" s="69"/>
      <c r="D30" s="71">
        <f>SUM(D26:D29)</f>
        <v>1235</v>
      </c>
      <c r="E30" s="71">
        <f>SUM(E26:E29)</f>
        <v>1832.75</v>
      </c>
      <c r="F30" s="71">
        <f>SUM(F26:F29)</f>
        <v>1781.25</v>
      </c>
      <c r="G30" s="71">
        <f>SUM(G26:G29)</f>
        <v>1739.5</v>
      </c>
      <c r="H30" s="71">
        <f>SUM(H26:H29)</f>
        <v>1715.7</v>
      </c>
      <c r="I30" s="70"/>
      <c r="J30" s="68">
        <f>SUM(J26:J29)</f>
        <v>194.29999999999998</v>
      </c>
      <c r="K30" s="68">
        <f>SUM(K26:K29)</f>
        <v>2331.6</v>
      </c>
    </row>
  </sheetData>
  <sheetProtection sheet="1" objects="1" scenarios="1"/>
  <mergeCells count="6">
    <mergeCell ref="L8:M8"/>
    <mergeCell ref="L16:M16"/>
    <mergeCell ref="L24:M24"/>
    <mergeCell ref="A24:K24"/>
    <mergeCell ref="A8:K8"/>
    <mergeCell ref="A16:K16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30"/>
  <sheetViews>
    <sheetView workbookViewId="0" topLeftCell="A1">
      <selection activeCell="A9" sqref="A9"/>
    </sheetView>
  </sheetViews>
  <sheetFormatPr defaultColWidth="9.140625" defaultRowHeight="12.75" customHeight="1"/>
  <cols>
    <col min="1" max="1" width="52.7109375" style="0" customWidth="1"/>
    <col min="2" max="3" width="9.140625" style="18" hidden="1" customWidth="1"/>
    <col min="10" max="10" width="10.140625" style="0" customWidth="1"/>
    <col min="11" max="11" width="12.140625" style="0" customWidth="1"/>
    <col min="13" max="13" width="9.28125" style="0" customWidth="1"/>
  </cols>
  <sheetData>
    <row r="1" spans="1:3" s="60" customFormat="1" ht="12.75" customHeight="1">
      <c r="A1" s="60" t="s">
        <v>182</v>
      </c>
      <c r="B1" s="113"/>
      <c r="C1" s="113"/>
    </row>
    <row r="2" spans="1:3" s="115" customFormat="1" ht="12.75" customHeight="1">
      <c r="A2" s="114" t="s">
        <v>180</v>
      </c>
      <c r="B2" s="116"/>
      <c r="C2" s="116"/>
    </row>
    <row r="3" spans="1:3" s="115" customFormat="1" ht="12.75" customHeight="1">
      <c r="A3" s="114" t="s">
        <v>183</v>
      </c>
      <c r="B3" s="116"/>
      <c r="C3" s="116"/>
    </row>
    <row r="4" spans="1:3" s="115" customFormat="1" ht="12.75" customHeight="1">
      <c r="A4" s="114" t="s">
        <v>185</v>
      </c>
      <c r="B4" s="116"/>
      <c r="C4" s="116"/>
    </row>
    <row r="5" spans="1:3" s="115" customFormat="1" ht="12.75" customHeight="1">
      <c r="A5" s="114" t="s">
        <v>181</v>
      </c>
      <c r="B5" s="116"/>
      <c r="C5" s="116"/>
    </row>
    <row r="6" spans="1:3" s="115" customFormat="1" ht="12.75" customHeight="1">
      <c r="A6" s="114" t="s">
        <v>184</v>
      </c>
      <c r="B6" s="116"/>
      <c r="C6" s="116"/>
    </row>
    <row r="8" spans="1:13" ht="12.75" customHeight="1">
      <c r="A8" s="193" t="s">
        <v>153</v>
      </c>
      <c r="B8" s="191"/>
      <c r="C8" s="191"/>
      <c r="D8" s="191"/>
      <c r="E8" s="195"/>
      <c r="F8" s="195"/>
      <c r="G8" s="195"/>
      <c r="H8" s="195"/>
      <c r="I8" s="195"/>
      <c r="J8" s="195"/>
      <c r="K8" s="195"/>
      <c r="L8" s="191"/>
      <c r="M8" s="192"/>
    </row>
    <row r="9" spans="1:11" ht="96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 customHeight="1">
      <c r="A10" s="3" t="s">
        <v>60</v>
      </c>
      <c r="B10" s="17">
        <v>100</v>
      </c>
      <c r="C10" s="17">
        <f>(B10/2*News)+(B10/2*Other)</f>
        <v>975</v>
      </c>
      <c r="D10" s="118">
        <f>C10</f>
        <v>975</v>
      </c>
      <c r="E10" s="118">
        <f>C10*0.85</f>
        <v>828.75</v>
      </c>
      <c r="F10" s="118">
        <f>C10*0.75</f>
        <v>731.25</v>
      </c>
      <c r="G10" s="118">
        <f>C10*0.7</f>
        <v>682.5</v>
      </c>
      <c r="H10" s="118">
        <f>C10*0.66</f>
        <v>643.5</v>
      </c>
      <c r="I10" s="118"/>
      <c r="J10" s="118">
        <f>D10-H10</f>
        <v>331.5</v>
      </c>
      <c r="K10" s="118">
        <f>J10*12</f>
        <v>3978</v>
      </c>
    </row>
    <row r="11" spans="1:11" ht="12.75" customHeight="1">
      <c r="A11" s="3" t="s">
        <v>19</v>
      </c>
      <c r="B11" s="17">
        <v>200</v>
      </c>
      <c r="C11" s="17">
        <f>B11*ROS</f>
        <v>1600</v>
      </c>
      <c r="D11" s="118">
        <f>C11</f>
        <v>1600</v>
      </c>
      <c r="E11" s="118">
        <f>C11*0.85</f>
        <v>1360</v>
      </c>
      <c r="F11" s="118">
        <f>C11*0.75</f>
        <v>1200</v>
      </c>
      <c r="G11" s="118">
        <f>C11*0.65</f>
        <v>1040</v>
      </c>
      <c r="H11" s="118">
        <f>C11*0.6</f>
        <v>960</v>
      </c>
      <c r="I11" s="118"/>
      <c r="J11" s="118">
        <f>D11-H11</f>
        <v>640</v>
      </c>
      <c r="K11" s="118">
        <f>J11*12</f>
        <v>7680</v>
      </c>
    </row>
    <row r="12" spans="1:11" ht="12.75" customHeight="1">
      <c r="A12" s="3" t="s">
        <v>136</v>
      </c>
      <c r="B12" s="17">
        <v>275</v>
      </c>
      <c r="C12" s="17">
        <f>B12*Shopper</f>
        <v>4950</v>
      </c>
      <c r="D12" s="119">
        <f>C12</f>
        <v>4950</v>
      </c>
      <c r="E12" s="118">
        <f aca="true" t="shared" si="0" ref="E12:H13">D12</f>
        <v>4950</v>
      </c>
      <c r="F12" s="118">
        <f t="shared" si="0"/>
        <v>4950</v>
      </c>
      <c r="G12" s="118">
        <f t="shared" si="0"/>
        <v>4950</v>
      </c>
      <c r="H12" s="118">
        <f t="shared" si="0"/>
        <v>4950</v>
      </c>
      <c r="I12" s="118"/>
      <c r="J12" s="118">
        <f>D12-H12</f>
        <v>0</v>
      </c>
      <c r="K12" s="118">
        <f>J12*12</f>
        <v>0</v>
      </c>
    </row>
    <row r="13" spans="1:11" ht="12.75" customHeight="1">
      <c r="A13" s="3" t="s">
        <v>133</v>
      </c>
      <c r="B13" s="17">
        <v>1200</v>
      </c>
      <c r="C13" s="17">
        <f>B13*SEM</f>
        <v>1620</v>
      </c>
      <c r="D13" s="63" t="s">
        <v>85</v>
      </c>
      <c r="E13" s="118">
        <f>C13</f>
        <v>1620</v>
      </c>
      <c r="F13" s="118">
        <f t="shared" si="0"/>
        <v>1620</v>
      </c>
      <c r="G13" s="118">
        <f t="shared" si="0"/>
        <v>1620</v>
      </c>
      <c r="H13" s="118">
        <f t="shared" si="0"/>
        <v>1620</v>
      </c>
      <c r="I13" s="118"/>
      <c r="J13" s="118">
        <v>0</v>
      </c>
      <c r="K13" s="118">
        <f>J13*12</f>
        <v>0</v>
      </c>
    </row>
    <row r="14" spans="1:11" s="60" customFormat="1" ht="12.75" customHeight="1">
      <c r="A14" s="36" t="s">
        <v>13</v>
      </c>
      <c r="B14" s="69"/>
      <c r="C14" s="69"/>
      <c r="D14" s="71">
        <f>SUM(D10:D13)</f>
        <v>7525</v>
      </c>
      <c r="E14" s="71">
        <f>SUM(E10:E13)</f>
        <v>8758.75</v>
      </c>
      <c r="F14" s="71">
        <f>SUM(F10:F13)</f>
        <v>8501.25</v>
      </c>
      <c r="G14" s="71">
        <f>SUM(G10:G13)</f>
        <v>8292.5</v>
      </c>
      <c r="H14" s="71">
        <f>SUM(H10:H13)</f>
        <v>8173.5</v>
      </c>
      <c r="I14" s="70"/>
      <c r="J14" s="68">
        <f>SUM(J10:J13)</f>
        <v>971.5</v>
      </c>
      <c r="K14" s="68">
        <f>SUM(K10:K13)</f>
        <v>11658</v>
      </c>
    </row>
    <row r="15" spans="1:11" s="9" customFormat="1" ht="12.75" customHeight="1">
      <c r="A15" s="11"/>
      <c r="B15" s="58"/>
      <c r="C15" s="58"/>
      <c r="D15" s="27"/>
      <c r="E15" s="13"/>
      <c r="F15" s="13"/>
      <c r="G15" s="13"/>
      <c r="H15" s="13"/>
      <c r="I15" s="13"/>
      <c r="J15" s="13"/>
      <c r="K15" s="13"/>
    </row>
    <row r="16" spans="1:13" ht="12.75" customHeight="1">
      <c r="A16" s="193" t="s">
        <v>152</v>
      </c>
      <c r="B16" s="191"/>
      <c r="C16" s="191"/>
      <c r="D16" s="191"/>
      <c r="E16" s="195"/>
      <c r="F16" s="195"/>
      <c r="G16" s="195"/>
      <c r="H16" s="195"/>
      <c r="I16" s="195"/>
      <c r="J16" s="195"/>
      <c r="K16" s="195"/>
      <c r="L16" s="191"/>
      <c r="M16" s="192"/>
    </row>
    <row r="17" spans="1:11" ht="96" customHeight="1">
      <c r="A17" s="4" t="s">
        <v>2</v>
      </c>
      <c r="B17" s="56"/>
      <c r="C17" s="56"/>
      <c r="D17" s="5" t="s">
        <v>14</v>
      </c>
      <c r="E17" s="5" t="s">
        <v>0</v>
      </c>
      <c r="F17" s="5" t="s">
        <v>1</v>
      </c>
      <c r="G17" s="5" t="s">
        <v>3</v>
      </c>
      <c r="H17" s="5" t="s">
        <v>4</v>
      </c>
      <c r="I17" s="7"/>
      <c r="J17" s="5" t="s">
        <v>6</v>
      </c>
      <c r="K17" s="5" t="s">
        <v>5</v>
      </c>
    </row>
    <row r="18" spans="1:11" ht="12.75" customHeight="1">
      <c r="A18" s="3" t="s">
        <v>61</v>
      </c>
      <c r="B18" s="17">
        <v>50</v>
      </c>
      <c r="C18" s="17">
        <f>(B18/2*News)+(B18/2*Other)</f>
        <v>487.5</v>
      </c>
      <c r="D18" s="118">
        <f>C18</f>
        <v>487.5</v>
      </c>
      <c r="E18" s="118">
        <f>C18*0.85</f>
        <v>414.375</v>
      </c>
      <c r="F18" s="118">
        <f>C18*0.75</f>
        <v>365.625</v>
      </c>
      <c r="G18" s="118">
        <f>C18*0.7</f>
        <v>341.25</v>
      </c>
      <c r="H18" s="118">
        <f>C18*0.66</f>
        <v>321.75</v>
      </c>
      <c r="I18" s="118"/>
      <c r="J18" s="118">
        <f>D18-H18</f>
        <v>165.75</v>
      </c>
      <c r="K18" s="118">
        <f>J18*12</f>
        <v>1989</v>
      </c>
    </row>
    <row r="19" spans="1:11" ht="12.75" customHeight="1">
      <c r="A19" s="3" t="s">
        <v>18</v>
      </c>
      <c r="B19" s="17">
        <v>100</v>
      </c>
      <c r="C19" s="17">
        <f>B19*ROS</f>
        <v>800</v>
      </c>
      <c r="D19" s="118">
        <f>C19</f>
        <v>800</v>
      </c>
      <c r="E19" s="118">
        <f>C19*0.85</f>
        <v>680</v>
      </c>
      <c r="F19" s="118">
        <f>C19*0.75</f>
        <v>600</v>
      </c>
      <c r="G19" s="118">
        <f>C19*0.65</f>
        <v>520</v>
      </c>
      <c r="H19" s="118">
        <f>C19*0.6</f>
        <v>480</v>
      </c>
      <c r="I19" s="118"/>
      <c r="J19" s="118">
        <f>D19-H19</f>
        <v>320</v>
      </c>
      <c r="K19" s="118">
        <f>J19*12</f>
        <v>3840</v>
      </c>
    </row>
    <row r="20" spans="1:11" ht="12.75" customHeight="1">
      <c r="A20" s="3" t="s">
        <v>150</v>
      </c>
      <c r="B20" s="17">
        <v>140</v>
      </c>
      <c r="C20" s="17">
        <f>B20*Shopper</f>
        <v>2520</v>
      </c>
      <c r="D20" s="119">
        <f>C20</f>
        <v>2520</v>
      </c>
      <c r="E20" s="118">
        <f>D20</f>
        <v>2520</v>
      </c>
      <c r="F20" s="118">
        <f>E20</f>
        <v>2520</v>
      </c>
      <c r="G20" s="118">
        <f>F20</f>
        <v>2520</v>
      </c>
      <c r="H20" s="118">
        <f>G20</f>
        <v>2520</v>
      </c>
      <c r="I20" s="118"/>
      <c r="J20" s="118">
        <f>D20-H20</f>
        <v>0</v>
      </c>
      <c r="K20" s="118">
        <f>J20*12</f>
        <v>0</v>
      </c>
    </row>
    <row r="21" spans="1:11" ht="12.75" customHeight="1">
      <c r="A21" s="3" t="s">
        <v>130</v>
      </c>
      <c r="B21" s="17">
        <v>1000</v>
      </c>
      <c r="C21" s="17">
        <f>B21*SEM</f>
        <v>1350</v>
      </c>
      <c r="D21" s="63" t="s">
        <v>85</v>
      </c>
      <c r="E21" s="118">
        <f>C21</f>
        <v>1350</v>
      </c>
      <c r="F21" s="118">
        <f>E21</f>
        <v>1350</v>
      </c>
      <c r="G21" s="118">
        <f>F21</f>
        <v>1350</v>
      </c>
      <c r="H21" s="118">
        <f>G21</f>
        <v>1350</v>
      </c>
      <c r="I21" s="118"/>
      <c r="J21" s="118">
        <v>0</v>
      </c>
      <c r="K21" s="118">
        <f>J21*12</f>
        <v>0</v>
      </c>
    </row>
    <row r="22" spans="1:11" s="60" customFormat="1" ht="12.75" customHeight="1">
      <c r="A22" s="36" t="s">
        <v>13</v>
      </c>
      <c r="B22" s="69"/>
      <c r="C22" s="69"/>
      <c r="D22" s="71">
        <f>SUM(D18:D21)</f>
        <v>3807.5</v>
      </c>
      <c r="E22" s="71">
        <f>SUM(E18:E21)</f>
        <v>4964.375</v>
      </c>
      <c r="F22" s="71">
        <f>SUM(F18:F21)</f>
        <v>4835.625</v>
      </c>
      <c r="G22" s="71">
        <f>SUM(G18:G21)</f>
        <v>4731.25</v>
      </c>
      <c r="H22" s="71">
        <f>SUM(H18:H21)</f>
        <v>4671.75</v>
      </c>
      <c r="I22" s="70"/>
      <c r="J22" s="68">
        <f>SUM(J18:J21)</f>
        <v>485.75</v>
      </c>
      <c r="K22" s="68">
        <f>SUM(K18:K21)</f>
        <v>5829</v>
      </c>
    </row>
    <row r="23" spans="1:11" s="9" customFormat="1" ht="12.75" customHeight="1">
      <c r="A23" s="14"/>
      <c r="B23" s="59"/>
      <c r="C23" s="59"/>
      <c r="D23" s="15"/>
      <c r="E23" s="15"/>
      <c r="F23" s="15"/>
      <c r="G23" s="15"/>
      <c r="H23" s="15"/>
      <c r="I23" s="16"/>
      <c r="J23" s="15"/>
      <c r="K23" s="15"/>
    </row>
    <row r="24" spans="1:13" ht="12.75" customHeight="1">
      <c r="A24" s="193" t="s">
        <v>151</v>
      </c>
      <c r="B24" s="191"/>
      <c r="C24" s="191"/>
      <c r="D24" s="194"/>
      <c r="E24" s="194"/>
      <c r="F24" s="194"/>
      <c r="G24" s="194"/>
      <c r="H24" s="194"/>
      <c r="I24" s="194"/>
      <c r="J24" s="194"/>
      <c r="K24" s="194"/>
      <c r="L24" s="191"/>
      <c r="M24" s="192"/>
    </row>
    <row r="25" spans="1:11" ht="96" customHeight="1">
      <c r="A25" s="4" t="s">
        <v>2</v>
      </c>
      <c r="B25" s="56"/>
      <c r="C25" s="56"/>
      <c r="D25" s="5" t="s">
        <v>14</v>
      </c>
      <c r="E25" s="5" t="s">
        <v>0</v>
      </c>
      <c r="F25" s="5" t="s">
        <v>1</v>
      </c>
      <c r="G25" s="5" t="s">
        <v>3</v>
      </c>
      <c r="H25" s="5" t="s">
        <v>4</v>
      </c>
      <c r="I25" s="7"/>
      <c r="J25" s="5" t="s">
        <v>6</v>
      </c>
      <c r="K25" s="5" t="s">
        <v>5</v>
      </c>
    </row>
    <row r="26" spans="1:11" ht="12.75" customHeight="1">
      <c r="A26" s="3" t="s">
        <v>154</v>
      </c>
      <c r="B26" s="17">
        <v>20</v>
      </c>
      <c r="C26" s="17">
        <f>(B26/2*News)+(B26/2*Other)</f>
        <v>195</v>
      </c>
      <c r="D26" s="118">
        <f>C26</f>
        <v>195</v>
      </c>
      <c r="E26" s="118">
        <f>C26*0.85</f>
        <v>165.75</v>
      </c>
      <c r="F26" s="118">
        <f>C26*0.75</f>
        <v>146.25</v>
      </c>
      <c r="G26" s="118">
        <f>C26*0.7</f>
        <v>136.5</v>
      </c>
      <c r="H26" s="118">
        <f>C26*0.66</f>
        <v>128.70000000000002</v>
      </c>
      <c r="I26" s="118"/>
      <c r="J26" s="118">
        <f>D26-H26</f>
        <v>66.29999999999998</v>
      </c>
      <c r="K26" s="118">
        <f>J26*12</f>
        <v>795.5999999999998</v>
      </c>
    </row>
    <row r="27" spans="1:11" ht="12.75" customHeight="1">
      <c r="A27" s="3" t="s">
        <v>123</v>
      </c>
      <c r="B27" s="17">
        <v>40</v>
      </c>
      <c r="C27" s="17">
        <f>B27*ROS</f>
        <v>320</v>
      </c>
      <c r="D27" s="118">
        <f>C27</f>
        <v>320</v>
      </c>
      <c r="E27" s="118">
        <f>C27*0.85</f>
        <v>272</v>
      </c>
      <c r="F27" s="118">
        <f>C27*0.75</f>
        <v>240</v>
      </c>
      <c r="G27" s="118">
        <f>C27*0.65</f>
        <v>208</v>
      </c>
      <c r="H27" s="118">
        <f>C27*0.6</f>
        <v>192</v>
      </c>
      <c r="I27" s="118"/>
      <c r="J27" s="118">
        <f>D27-H27</f>
        <v>128</v>
      </c>
      <c r="K27" s="118">
        <f>J27*12</f>
        <v>1536</v>
      </c>
    </row>
    <row r="28" spans="1:11" ht="12.75" customHeight="1">
      <c r="A28" s="3" t="s">
        <v>155</v>
      </c>
      <c r="B28" s="17">
        <v>40</v>
      </c>
      <c r="C28" s="17">
        <f>B28*Shopper</f>
        <v>720</v>
      </c>
      <c r="D28" s="119">
        <f>C28</f>
        <v>720</v>
      </c>
      <c r="E28" s="118">
        <f>D28</f>
        <v>720</v>
      </c>
      <c r="F28" s="118">
        <f>E28</f>
        <v>720</v>
      </c>
      <c r="G28" s="118">
        <f>F28</f>
        <v>720</v>
      </c>
      <c r="H28" s="118">
        <f>G28</f>
        <v>720</v>
      </c>
      <c r="I28" s="118"/>
      <c r="J28" s="118">
        <f>D28-H28</f>
        <v>0</v>
      </c>
      <c r="K28" s="118">
        <f>J28*12</f>
        <v>0</v>
      </c>
    </row>
    <row r="29" spans="1:11" ht="12.75" customHeight="1">
      <c r="A29" s="3" t="s">
        <v>29</v>
      </c>
      <c r="B29" s="17">
        <v>500</v>
      </c>
      <c r="C29" s="17">
        <f>B29*SEM</f>
        <v>675</v>
      </c>
      <c r="D29" s="63" t="s">
        <v>85</v>
      </c>
      <c r="E29" s="118">
        <f>C29</f>
        <v>675</v>
      </c>
      <c r="F29" s="118">
        <f>E29</f>
        <v>675</v>
      </c>
      <c r="G29" s="118">
        <f>F29</f>
        <v>675</v>
      </c>
      <c r="H29" s="118">
        <f>G29</f>
        <v>675</v>
      </c>
      <c r="I29" s="118"/>
      <c r="J29" s="118">
        <v>0</v>
      </c>
      <c r="K29" s="118">
        <f>J29*12</f>
        <v>0</v>
      </c>
    </row>
    <row r="30" spans="1:11" s="60" customFormat="1" ht="12.75" customHeight="1">
      <c r="A30" s="36" t="s">
        <v>13</v>
      </c>
      <c r="B30" s="69"/>
      <c r="C30" s="69"/>
      <c r="D30" s="71">
        <f>SUM(D26:D29)</f>
        <v>1235</v>
      </c>
      <c r="E30" s="71">
        <f>SUM(E26:E29)</f>
        <v>1832.75</v>
      </c>
      <c r="F30" s="71">
        <f>SUM(F26:F29)</f>
        <v>1781.25</v>
      </c>
      <c r="G30" s="71">
        <f>SUM(G26:G29)</f>
        <v>1739.5</v>
      </c>
      <c r="H30" s="71">
        <f>SUM(H26:H29)</f>
        <v>1715.7</v>
      </c>
      <c r="I30" s="70"/>
      <c r="J30" s="68">
        <f>SUM(J26:J29)</f>
        <v>194.29999999999998</v>
      </c>
      <c r="K30" s="68">
        <f>SUM(K26:K29)</f>
        <v>2331.6</v>
      </c>
    </row>
  </sheetData>
  <sheetProtection sheet="1" objects="1" scenarios="1"/>
  <mergeCells count="6">
    <mergeCell ref="L8:M8"/>
    <mergeCell ref="L16:M16"/>
    <mergeCell ref="L24:M24"/>
    <mergeCell ref="A24:K24"/>
    <mergeCell ref="A8:K8"/>
    <mergeCell ref="A16:K16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M41"/>
  <sheetViews>
    <sheetView tabSelected="1" workbookViewId="0" topLeftCell="A25">
      <selection activeCell="A22" sqref="A22"/>
    </sheetView>
  </sheetViews>
  <sheetFormatPr defaultColWidth="9.140625" defaultRowHeight="12.75"/>
  <cols>
    <col min="1" max="1" width="41.00390625" style="0" customWidth="1"/>
    <col min="2" max="2" width="13.8515625" style="18" hidden="1" customWidth="1"/>
    <col min="3" max="3" width="13.8515625" style="0" hidden="1" customWidth="1"/>
    <col min="4" max="8" width="10.140625" style="0" customWidth="1"/>
    <col min="9" max="9" width="4.00390625" style="0" customWidth="1"/>
    <col min="10" max="10" width="10.140625" style="0" customWidth="1"/>
    <col min="11" max="11" width="12.140625" style="0" customWidth="1"/>
    <col min="13" max="13" width="9.28125" style="0" customWidth="1"/>
  </cols>
  <sheetData>
    <row r="1" spans="1:2" s="60" customFormat="1" ht="12.75">
      <c r="A1" s="60" t="s">
        <v>182</v>
      </c>
      <c r="B1" s="113"/>
    </row>
    <row r="2" spans="1:2" s="115" customFormat="1" ht="11.25">
      <c r="A2" s="114" t="s">
        <v>180</v>
      </c>
      <c r="B2" s="116"/>
    </row>
    <row r="3" spans="1:2" s="115" customFormat="1" ht="11.25">
      <c r="A3" s="114" t="s">
        <v>183</v>
      </c>
      <c r="B3" s="116"/>
    </row>
    <row r="4" spans="1:2" s="115" customFormat="1" ht="11.25">
      <c r="A4" s="114" t="s">
        <v>185</v>
      </c>
      <c r="B4" s="116"/>
    </row>
    <row r="5" spans="1:2" s="115" customFormat="1" ht="11.25">
      <c r="A5" s="114" t="s">
        <v>181</v>
      </c>
      <c r="B5" s="116"/>
    </row>
    <row r="6" spans="1:2" s="115" customFormat="1" ht="11.25">
      <c r="A6" s="114" t="s">
        <v>184</v>
      </c>
      <c r="B6" s="116"/>
    </row>
    <row r="8" spans="1:13" ht="12.75">
      <c r="A8" s="196" t="s">
        <v>49</v>
      </c>
      <c r="B8" s="197"/>
      <c r="C8" s="197"/>
      <c r="D8" s="197"/>
      <c r="E8" s="198"/>
      <c r="F8" s="198"/>
      <c r="G8" s="198"/>
      <c r="H8" s="198"/>
      <c r="I8" s="198"/>
      <c r="J8" s="198"/>
      <c r="K8" s="198"/>
      <c r="L8" s="32"/>
      <c r="M8" s="33"/>
    </row>
    <row r="9" spans="1:11" ht="98.25" customHeight="1">
      <c r="A9" s="4" t="s">
        <v>2</v>
      </c>
      <c r="B9" s="56"/>
      <c r="C9" s="4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19</v>
      </c>
      <c r="B10" s="17">
        <v>200</v>
      </c>
      <c r="C10" s="17">
        <f>B10*ROS</f>
        <v>1600</v>
      </c>
      <c r="D10" s="118">
        <f>C10</f>
        <v>1600</v>
      </c>
      <c r="E10" s="118">
        <f>C10*0.85</f>
        <v>1360</v>
      </c>
      <c r="F10" s="118">
        <f>C10*0.75</f>
        <v>1200</v>
      </c>
      <c r="G10" s="118">
        <f>C10*0.65</f>
        <v>1040</v>
      </c>
      <c r="H10" s="118">
        <f>C10*0.6</f>
        <v>960</v>
      </c>
      <c r="I10" s="133"/>
      <c r="J10" s="118">
        <f>D10-H10</f>
        <v>640</v>
      </c>
      <c r="K10" s="118">
        <f aca="true" t="shared" si="0" ref="K10:K15">J10*12</f>
        <v>7680</v>
      </c>
    </row>
    <row r="11" spans="1:11" ht="12.75">
      <c r="A11" s="3" t="s">
        <v>44</v>
      </c>
      <c r="B11" s="17">
        <v>50</v>
      </c>
      <c r="C11" s="17">
        <f>B11*News</f>
        <v>512.5</v>
      </c>
      <c r="D11" s="118">
        <f>C11</f>
        <v>512.5</v>
      </c>
      <c r="E11" s="118">
        <f>C11*0.85</f>
        <v>435.625</v>
      </c>
      <c r="F11" s="118">
        <f>C11*0.75</f>
        <v>384.375</v>
      </c>
      <c r="G11" s="118">
        <f>C11*0.7</f>
        <v>358.75</v>
      </c>
      <c r="H11" s="118">
        <f>C11*0.66</f>
        <v>338.25</v>
      </c>
      <c r="I11" s="133"/>
      <c r="J11" s="118">
        <f>D11-H11</f>
        <v>174.25</v>
      </c>
      <c r="K11" s="118">
        <f t="shared" si="0"/>
        <v>2091</v>
      </c>
    </row>
    <row r="12" spans="1:11" ht="12.75">
      <c r="A12" s="3" t="s">
        <v>223</v>
      </c>
      <c r="B12" s="17">
        <v>100</v>
      </c>
      <c r="C12" s="17">
        <f>B12*Shopper</f>
        <v>1800</v>
      </c>
      <c r="D12" s="119">
        <f>C12</f>
        <v>1800</v>
      </c>
      <c r="E12" s="118">
        <f aca="true" t="shared" si="1" ref="E12:H14">D12</f>
        <v>1800</v>
      </c>
      <c r="F12" s="118">
        <f t="shared" si="1"/>
        <v>1800</v>
      </c>
      <c r="G12" s="118">
        <f t="shared" si="1"/>
        <v>1800</v>
      </c>
      <c r="H12" s="118">
        <f t="shared" si="1"/>
        <v>1800</v>
      </c>
      <c r="I12" s="133"/>
      <c r="J12" s="118">
        <f>D12-H12</f>
        <v>0</v>
      </c>
      <c r="K12" s="118">
        <f t="shared" si="0"/>
        <v>0</v>
      </c>
    </row>
    <row r="13" spans="1:11" ht="12.75">
      <c r="A13" s="3" t="s">
        <v>222</v>
      </c>
      <c r="B13" s="17">
        <v>175</v>
      </c>
      <c r="C13" s="17">
        <f>B13*Shopper</f>
        <v>3150</v>
      </c>
      <c r="D13" s="119">
        <f>C13</f>
        <v>3150</v>
      </c>
      <c r="E13" s="118">
        <f t="shared" si="1"/>
        <v>3150</v>
      </c>
      <c r="F13" s="118">
        <f t="shared" si="1"/>
        <v>3150</v>
      </c>
      <c r="G13" s="118">
        <f t="shared" si="1"/>
        <v>3150</v>
      </c>
      <c r="H13" s="118">
        <f t="shared" si="1"/>
        <v>3150</v>
      </c>
      <c r="I13" s="133"/>
      <c r="J13" s="118">
        <f>D13-H13</f>
        <v>0</v>
      </c>
      <c r="K13" s="118">
        <f t="shared" si="0"/>
        <v>0</v>
      </c>
    </row>
    <row r="14" spans="1:11" ht="12.75">
      <c r="A14" s="3" t="s">
        <v>133</v>
      </c>
      <c r="B14" s="17">
        <v>1200</v>
      </c>
      <c r="C14" s="17">
        <f>B14*SEM</f>
        <v>1620</v>
      </c>
      <c r="D14" s="117" t="s">
        <v>85</v>
      </c>
      <c r="E14" s="118">
        <f>C14</f>
        <v>1620</v>
      </c>
      <c r="F14" s="118">
        <f t="shared" si="1"/>
        <v>1620</v>
      </c>
      <c r="G14" s="118">
        <f t="shared" si="1"/>
        <v>1620</v>
      </c>
      <c r="H14" s="118">
        <f t="shared" si="1"/>
        <v>1620</v>
      </c>
      <c r="I14" s="133"/>
      <c r="J14" s="118">
        <v>0</v>
      </c>
      <c r="K14" s="118">
        <f t="shared" si="0"/>
        <v>0</v>
      </c>
    </row>
    <row r="15" spans="1:11" ht="12.75">
      <c r="A15" s="3" t="s">
        <v>48</v>
      </c>
      <c r="B15" s="17">
        <v>50</v>
      </c>
      <c r="C15" s="17">
        <f>B15*Zillow</f>
        <v>1500</v>
      </c>
      <c r="D15" s="119">
        <f>C15</f>
        <v>1500</v>
      </c>
      <c r="E15" s="118">
        <f>D15</f>
        <v>1500</v>
      </c>
      <c r="F15" s="118">
        <f>E15</f>
        <v>1500</v>
      </c>
      <c r="G15" s="118">
        <f>F15</f>
        <v>1500</v>
      </c>
      <c r="H15" s="118">
        <f>G15</f>
        <v>1500</v>
      </c>
      <c r="I15" s="133"/>
      <c r="J15" s="118">
        <f>D15-H15</f>
        <v>0</v>
      </c>
      <c r="K15" s="118">
        <f t="shared" si="0"/>
        <v>0</v>
      </c>
    </row>
    <row r="16" spans="1:11" s="60" customFormat="1" ht="12.75">
      <c r="A16" s="36" t="s">
        <v>13</v>
      </c>
      <c r="B16" s="69"/>
      <c r="C16" s="69"/>
      <c r="D16" s="66">
        <f>SUM(D10:D15)</f>
        <v>8562.5</v>
      </c>
      <c r="E16" s="66">
        <f>SUM(E10:E15)</f>
        <v>9865.625</v>
      </c>
      <c r="F16" s="66">
        <f>SUM(F10:F15)</f>
        <v>9654.375</v>
      </c>
      <c r="G16" s="66">
        <f>SUM(G10:G15)</f>
        <v>9468.75</v>
      </c>
      <c r="H16" s="66">
        <f>SUM(H10:H15)</f>
        <v>9368.25</v>
      </c>
      <c r="I16" s="67"/>
      <c r="J16" s="68">
        <f>SUM(J10:J15)</f>
        <v>814.25</v>
      </c>
      <c r="K16" s="68">
        <f>SUM(K10:K15)</f>
        <v>9771</v>
      </c>
    </row>
    <row r="17" spans="1:11" s="9" customFormat="1" ht="12.75">
      <c r="A17" s="11"/>
      <c r="B17" s="58"/>
      <c r="C17" s="11"/>
      <c r="D17" s="27"/>
      <c r="E17" s="13"/>
      <c r="F17" s="13"/>
      <c r="G17" s="13"/>
      <c r="H17" s="13"/>
      <c r="I17" s="13"/>
      <c r="J17" s="13"/>
      <c r="K17" s="13"/>
    </row>
    <row r="18" spans="1:13" ht="12.75">
      <c r="A18" s="196" t="s">
        <v>50</v>
      </c>
      <c r="B18" s="197"/>
      <c r="C18" s="197"/>
      <c r="D18" s="197"/>
      <c r="E18" s="198"/>
      <c r="F18" s="198"/>
      <c r="G18" s="198"/>
      <c r="H18" s="198"/>
      <c r="I18" s="198"/>
      <c r="J18" s="198"/>
      <c r="K18" s="198"/>
      <c r="L18" s="32"/>
      <c r="M18" s="33"/>
    </row>
    <row r="19" spans="1:11" ht="98.25" customHeight="1">
      <c r="A19" s="4" t="s">
        <v>2</v>
      </c>
      <c r="B19" s="56"/>
      <c r="C19" s="4"/>
      <c r="D19" s="5" t="s">
        <v>14</v>
      </c>
      <c r="E19" s="5" t="s">
        <v>0</v>
      </c>
      <c r="F19" s="5" t="s">
        <v>1</v>
      </c>
      <c r="G19" s="5" t="s">
        <v>3</v>
      </c>
      <c r="H19" s="5" t="s">
        <v>4</v>
      </c>
      <c r="I19" s="7"/>
      <c r="J19" s="5" t="s">
        <v>6</v>
      </c>
      <c r="K19" s="5" t="s">
        <v>5</v>
      </c>
    </row>
    <row r="20" spans="1:11" ht="12.75">
      <c r="A20" s="3" t="s">
        <v>46</v>
      </c>
      <c r="B20" s="17">
        <v>125</v>
      </c>
      <c r="C20" s="17">
        <f>B20*ROS</f>
        <v>1000</v>
      </c>
      <c r="D20" s="118">
        <f>C20</f>
        <v>1000</v>
      </c>
      <c r="E20" s="118">
        <f>C20*0.85</f>
        <v>850</v>
      </c>
      <c r="F20" s="118">
        <f>C20*0.75</f>
        <v>750</v>
      </c>
      <c r="G20" s="118">
        <f>C20*0.65</f>
        <v>650</v>
      </c>
      <c r="H20" s="118">
        <f>C20*0.6</f>
        <v>600</v>
      </c>
      <c r="I20" s="133"/>
      <c r="J20" s="118">
        <f>D20-H20</f>
        <v>400</v>
      </c>
      <c r="K20" s="118">
        <f aca="true" t="shared" si="2" ref="K20:K25">J20*12</f>
        <v>4800</v>
      </c>
    </row>
    <row r="21" spans="1:11" ht="12.75">
      <c r="A21" s="3" t="s">
        <v>45</v>
      </c>
      <c r="B21" s="17">
        <v>35</v>
      </c>
      <c r="C21" s="17">
        <f>B21*News</f>
        <v>358.75</v>
      </c>
      <c r="D21" s="118">
        <f>C21</f>
        <v>358.75</v>
      </c>
      <c r="E21" s="118">
        <f>C21*0.85</f>
        <v>304.9375</v>
      </c>
      <c r="F21" s="118">
        <f>C21*0.75</f>
        <v>269.0625</v>
      </c>
      <c r="G21" s="118">
        <f>C21*0.7</f>
        <v>251.12499999999997</v>
      </c>
      <c r="H21" s="118">
        <f>C21*0.66</f>
        <v>236.775</v>
      </c>
      <c r="I21" s="133"/>
      <c r="J21" s="118">
        <f>D21-H21</f>
        <v>121.975</v>
      </c>
      <c r="K21" s="118">
        <f t="shared" si="2"/>
        <v>1463.6999999999998</v>
      </c>
    </row>
    <row r="22" spans="1:11" ht="12.75">
      <c r="A22" s="3" t="s">
        <v>224</v>
      </c>
      <c r="B22" s="17">
        <v>60</v>
      </c>
      <c r="C22" s="17">
        <f>B22*Shopper</f>
        <v>1080</v>
      </c>
      <c r="D22" s="119">
        <f>C22</f>
        <v>1080</v>
      </c>
      <c r="E22" s="118">
        <f aca="true" t="shared" si="3" ref="E22:H23">D22</f>
        <v>1080</v>
      </c>
      <c r="F22" s="118">
        <f t="shared" si="3"/>
        <v>1080</v>
      </c>
      <c r="G22" s="118">
        <f t="shared" si="3"/>
        <v>1080</v>
      </c>
      <c r="H22" s="118">
        <f t="shared" si="3"/>
        <v>1080</v>
      </c>
      <c r="I22" s="133"/>
      <c r="J22" s="118">
        <f>D22-H22</f>
        <v>0</v>
      </c>
      <c r="K22" s="118">
        <f t="shared" si="2"/>
        <v>0</v>
      </c>
    </row>
    <row r="23" spans="1:11" ht="12.75">
      <c r="A23" s="3" t="s">
        <v>221</v>
      </c>
      <c r="B23" s="17">
        <v>75</v>
      </c>
      <c r="C23" s="17">
        <f>B23*Shopper</f>
        <v>1350</v>
      </c>
      <c r="D23" s="119">
        <f>C23</f>
        <v>1350</v>
      </c>
      <c r="E23" s="118">
        <f t="shared" si="3"/>
        <v>1350</v>
      </c>
      <c r="F23" s="118">
        <f t="shared" si="3"/>
        <v>1350</v>
      </c>
      <c r="G23" s="118">
        <f t="shared" si="3"/>
        <v>1350</v>
      </c>
      <c r="H23" s="118">
        <f t="shared" si="3"/>
        <v>1350</v>
      </c>
      <c r="I23" s="133"/>
      <c r="J23" s="118">
        <f>D23-H23</f>
        <v>0</v>
      </c>
      <c r="K23" s="118">
        <f t="shared" si="2"/>
        <v>0</v>
      </c>
    </row>
    <row r="24" spans="1:11" ht="12.75">
      <c r="A24" s="3" t="s">
        <v>104</v>
      </c>
      <c r="B24" s="17">
        <v>1000</v>
      </c>
      <c r="C24" s="17">
        <f>B24*SEM</f>
        <v>1350</v>
      </c>
      <c r="D24" s="63" t="s">
        <v>85</v>
      </c>
      <c r="E24" s="118">
        <f>C24</f>
        <v>1350</v>
      </c>
      <c r="F24" s="118">
        <f aca="true" t="shared" si="4" ref="F24:H25">E24</f>
        <v>1350</v>
      </c>
      <c r="G24" s="118">
        <f t="shared" si="4"/>
        <v>1350</v>
      </c>
      <c r="H24" s="118">
        <f t="shared" si="4"/>
        <v>1350</v>
      </c>
      <c r="I24" s="133"/>
      <c r="J24" s="118">
        <v>0</v>
      </c>
      <c r="K24" s="118">
        <f t="shared" si="2"/>
        <v>0</v>
      </c>
    </row>
    <row r="25" spans="1:11" ht="12.75">
      <c r="A25" s="3" t="s">
        <v>47</v>
      </c>
      <c r="B25" s="17">
        <v>25</v>
      </c>
      <c r="C25" s="17">
        <f>B25*Zillow</f>
        <v>750</v>
      </c>
      <c r="D25" s="119">
        <f>C25</f>
        <v>750</v>
      </c>
      <c r="E25" s="118">
        <f>D25</f>
        <v>750</v>
      </c>
      <c r="F25" s="118">
        <f t="shared" si="4"/>
        <v>750</v>
      </c>
      <c r="G25" s="118">
        <f t="shared" si="4"/>
        <v>750</v>
      </c>
      <c r="H25" s="118">
        <f t="shared" si="4"/>
        <v>750</v>
      </c>
      <c r="I25" s="133"/>
      <c r="J25" s="118">
        <f>D25-H25</f>
        <v>0</v>
      </c>
      <c r="K25" s="118">
        <f t="shared" si="2"/>
        <v>0</v>
      </c>
    </row>
    <row r="26" spans="1:11" s="60" customFormat="1" ht="12.75">
      <c r="A26" s="36" t="s">
        <v>13</v>
      </c>
      <c r="B26" s="69"/>
      <c r="C26" s="69"/>
      <c r="D26" s="66">
        <f>SUM(D20:D25)</f>
        <v>4538.75</v>
      </c>
      <c r="E26" s="66">
        <f>SUM(E20:E25)</f>
        <v>5684.9375</v>
      </c>
      <c r="F26" s="66">
        <f>SUM(F20:F25)</f>
        <v>5549.0625</v>
      </c>
      <c r="G26" s="66">
        <f>SUM(G20:G25)</f>
        <v>5431.125</v>
      </c>
      <c r="H26" s="66">
        <f>SUM(H20:H25)</f>
        <v>5366.775</v>
      </c>
      <c r="I26" s="67"/>
      <c r="J26" s="68">
        <f>SUM(J20:J25)</f>
        <v>521.975</v>
      </c>
      <c r="K26" s="68">
        <f>SUM(K20:K25)</f>
        <v>6263.7</v>
      </c>
    </row>
    <row r="27" spans="1:11" s="9" customFormat="1" ht="12.75">
      <c r="A27" s="14"/>
      <c r="B27" s="59"/>
      <c r="C27" s="14"/>
      <c r="D27" s="15"/>
      <c r="E27" s="15"/>
      <c r="F27" s="15"/>
      <c r="G27" s="15"/>
      <c r="H27" s="15"/>
      <c r="I27" s="16"/>
      <c r="J27" s="15"/>
      <c r="K27" s="15"/>
    </row>
    <row r="28" spans="1:13" ht="12.75">
      <c r="A28" s="196" t="s">
        <v>51</v>
      </c>
      <c r="B28" s="197"/>
      <c r="C28" s="197"/>
      <c r="D28" s="197"/>
      <c r="E28" s="198"/>
      <c r="F28" s="198"/>
      <c r="G28" s="198"/>
      <c r="H28" s="198"/>
      <c r="I28" s="198"/>
      <c r="J28" s="198"/>
      <c r="K28" s="198"/>
      <c r="L28" s="32"/>
      <c r="M28" s="33"/>
    </row>
    <row r="29" spans="1:11" ht="98.25" customHeight="1">
      <c r="A29" s="4" t="s">
        <v>2</v>
      </c>
      <c r="B29" s="56"/>
      <c r="C29" s="4"/>
      <c r="D29" s="5" t="s">
        <v>14</v>
      </c>
      <c r="E29" s="5" t="s">
        <v>0</v>
      </c>
      <c r="F29" s="5" t="s">
        <v>1</v>
      </c>
      <c r="G29" s="5" t="s">
        <v>3</v>
      </c>
      <c r="H29" s="5" t="s">
        <v>4</v>
      </c>
      <c r="I29" s="7"/>
      <c r="J29" s="5" t="s">
        <v>6</v>
      </c>
      <c r="K29" s="5" t="s">
        <v>5</v>
      </c>
    </row>
    <row r="30" spans="1:11" ht="12.75">
      <c r="A30" s="3" t="s">
        <v>166</v>
      </c>
      <c r="B30" s="17">
        <v>35</v>
      </c>
      <c r="C30" s="17">
        <f>B30*ROS</f>
        <v>280</v>
      </c>
      <c r="D30" s="118">
        <f>C30</f>
        <v>280</v>
      </c>
      <c r="E30" s="118">
        <f>C30*0.85</f>
        <v>238</v>
      </c>
      <c r="F30" s="118">
        <f>C30*0.75</f>
        <v>210</v>
      </c>
      <c r="G30" s="118">
        <f>C30*0.65</f>
        <v>182</v>
      </c>
      <c r="H30" s="118">
        <f>C30*0.6</f>
        <v>168</v>
      </c>
      <c r="I30" s="133"/>
      <c r="J30" s="118">
        <f>D30-H30</f>
        <v>112</v>
      </c>
      <c r="K30" s="118">
        <f>J30*12</f>
        <v>1344</v>
      </c>
    </row>
    <row r="31" spans="1:11" s="37" customFormat="1" ht="12.75">
      <c r="A31" s="64" t="s">
        <v>225</v>
      </c>
      <c r="B31" s="72">
        <v>30</v>
      </c>
      <c r="C31" s="17">
        <f>B31*Shopper</f>
        <v>540</v>
      </c>
      <c r="D31" s="119">
        <f>C31</f>
        <v>540</v>
      </c>
      <c r="E31" s="118">
        <f aca="true" t="shared" si="5" ref="E31:H32">D31</f>
        <v>540</v>
      </c>
      <c r="F31" s="118">
        <f t="shared" si="5"/>
        <v>540</v>
      </c>
      <c r="G31" s="118">
        <f t="shared" si="5"/>
        <v>540</v>
      </c>
      <c r="H31" s="118">
        <f t="shared" si="5"/>
        <v>540</v>
      </c>
      <c r="I31" s="133"/>
      <c r="J31" s="118">
        <f>D31-H31</f>
        <v>0</v>
      </c>
      <c r="K31" s="118">
        <f>J31*12</f>
        <v>0</v>
      </c>
    </row>
    <row r="32" spans="1:11" s="37" customFormat="1" ht="12.75">
      <c r="A32" s="3" t="s">
        <v>226</v>
      </c>
      <c r="B32" s="17">
        <v>30</v>
      </c>
      <c r="C32" s="17">
        <f>B32*Shopper</f>
        <v>540</v>
      </c>
      <c r="D32" s="119">
        <f>C32</f>
        <v>540</v>
      </c>
      <c r="E32" s="118">
        <f t="shared" si="5"/>
        <v>540</v>
      </c>
      <c r="F32" s="118">
        <f t="shared" si="5"/>
        <v>540</v>
      </c>
      <c r="G32" s="118">
        <f t="shared" si="5"/>
        <v>540</v>
      </c>
      <c r="H32" s="118">
        <f t="shared" si="5"/>
        <v>540</v>
      </c>
      <c r="I32" s="133"/>
      <c r="J32" s="118">
        <f>D32-H32</f>
        <v>0</v>
      </c>
      <c r="K32" s="118">
        <f>J32*12</f>
        <v>0</v>
      </c>
    </row>
    <row r="33" spans="1:11" ht="12.75">
      <c r="A33" s="3" t="s">
        <v>36</v>
      </c>
      <c r="B33" s="17">
        <v>500</v>
      </c>
      <c r="C33" s="17">
        <f>B33*SEM</f>
        <v>675</v>
      </c>
      <c r="D33" s="63" t="s">
        <v>85</v>
      </c>
      <c r="E33" s="118">
        <f>C33</f>
        <v>675</v>
      </c>
      <c r="F33" s="118">
        <f>E33</f>
        <v>675</v>
      </c>
      <c r="G33" s="118">
        <f>F33</f>
        <v>675</v>
      </c>
      <c r="H33" s="118">
        <f>G33</f>
        <v>675</v>
      </c>
      <c r="I33" s="133"/>
      <c r="J33" s="118">
        <v>0</v>
      </c>
      <c r="K33" s="118">
        <f>J33*12</f>
        <v>0</v>
      </c>
    </row>
    <row r="34" spans="1:11" s="60" customFormat="1" ht="12.75">
      <c r="A34" s="36" t="s">
        <v>13</v>
      </c>
      <c r="B34" s="69"/>
      <c r="C34" s="36"/>
      <c r="D34" s="66">
        <f>SUM(D30:D33)</f>
        <v>1360</v>
      </c>
      <c r="E34" s="66">
        <f>SUM(E30:E33)</f>
        <v>1993</v>
      </c>
      <c r="F34" s="66">
        <f>SUM(F30:F33)</f>
        <v>1965</v>
      </c>
      <c r="G34" s="66">
        <f>SUM(G30:G33)</f>
        <v>1937</v>
      </c>
      <c r="H34" s="66">
        <f>SUM(H30:H33)</f>
        <v>1923</v>
      </c>
      <c r="I34" s="67"/>
      <c r="J34" s="68">
        <f>SUM(J30:J33)</f>
        <v>112</v>
      </c>
      <c r="K34" s="68">
        <f>SUM(K30:K33)</f>
        <v>1344</v>
      </c>
    </row>
    <row r="36" spans="1:13" ht="12.75">
      <c r="A36" s="196" t="s">
        <v>145</v>
      </c>
      <c r="B36" s="197"/>
      <c r="C36" s="197"/>
      <c r="D36" s="197"/>
      <c r="E36" s="198"/>
      <c r="F36" s="198"/>
      <c r="G36" s="198"/>
      <c r="H36" s="198"/>
      <c r="I36" s="198"/>
      <c r="J36" s="198"/>
      <c r="K36" s="198"/>
      <c r="L36" s="32"/>
      <c r="M36" s="33"/>
    </row>
    <row r="37" spans="1:11" ht="87.75" customHeight="1">
      <c r="A37" s="4" t="s">
        <v>2</v>
      </c>
      <c r="B37" s="56"/>
      <c r="C37" s="4"/>
      <c r="D37" s="5" t="s">
        <v>14</v>
      </c>
      <c r="E37" s="5" t="s">
        <v>0</v>
      </c>
      <c r="F37" s="5" t="s">
        <v>1</v>
      </c>
      <c r="G37" s="5" t="s">
        <v>3</v>
      </c>
      <c r="H37" s="5" t="s">
        <v>4</v>
      </c>
      <c r="I37" s="7"/>
      <c r="J37" s="5" t="s">
        <v>6</v>
      </c>
      <c r="K37" s="5" t="s">
        <v>5</v>
      </c>
    </row>
    <row r="38" spans="1:11" ht="12.75">
      <c r="A38" s="3" t="s">
        <v>33</v>
      </c>
      <c r="B38" s="17">
        <v>75</v>
      </c>
      <c r="C38" s="17">
        <f>B38*ROS</f>
        <v>600</v>
      </c>
      <c r="D38" s="118">
        <f>C38</f>
        <v>600</v>
      </c>
      <c r="E38" s="118">
        <f>C38*0.85</f>
        <v>510</v>
      </c>
      <c r="F38" s="118">
        <f>C38*0.75</f>
        <v>450</v>
      </c>
      <c r="G38" s="118">
        <f>C38*0.65</f>
        <v>390</v>
      </c>
      <c r="H38" s="118">
        <f>C38*0.6</f>
        <v>360</v>
      </c>
      <c r="I38" s="133"/>
      <c r="J38" s="118">
        <f>D38-H38</f>
        <v>240</v>
      </c>
      <c r="K38" s="118">
        <f>J38*12</f>
        <v>2880</v>
      </c>
    </row>
    <row r="39" spans="1:11" ht="12.75">
      <c r="A39" s="3" t="s">
        <v>31</v>
      </c>
      <c r="B39" s="17">
        <v>25</v>
      </c>
      <c r="C39" s="17">
        <f>B39*News</f>
        <v>256.25</v>
      </c>
      <c r="D39" s="118">
        <f>C39</f>
        <v>256.25</v>
      </c>
      <c r="E39" s="118">
        <f>C39*0.85</f>
        <v>217.8125</v>
      </c>
      <c r="F39" s="118">
        <f>C39*0.75</f>
        <v>192.1875</v>
      </c>
      <c r="G39" s="118">
        <f>C39*0.7</f>
        <v>179.375</v>
      </c>
      <c r="H39" s="118">
        <f>C39*0.66</f>
        <v>169.125</v>
      </c>
      <c r="I39" s="133"/>
      <c r="J39" s="118">
        <f>D39-H39</f>
        <v>87.125</v>
      </c>
      <c r="K39" s="118">
        <f>J39*12</f>
        <v>1045.5</v>
      </c>
    </row>
    <row r="40" spans="1:11" ht="12.75">
      <c r="A40" s="3" t="s">
        <v>36</v>
      </c>
      <c r="B40" s="17">
        <v>500</v>
      </c>
      <c r="C40" s="17">
        <f>B40*SEM</f>
        <v>675</v>
      </c>
      <c r="D40" s="63" t="s">
        <v>85</v>
      </c>
      <c r="E40" s="118">
        <f>C40</f>
        <v>675</v>
      </c>
      <c r="F40" s="118">
        <f>E40</f>
        <v>675</v>
      </c>
      <c r="G40" s="118">
        <f>F40</f>
        <v>675</v>
      </c>
      <c r="H40" s="118">
        <f>G40</f>
        <v>675</v>
      </c>
      <c r="I40" s="133"/>
      <c r="J40" s="118">
        <v>0</v>
      </c>
      <c r="K40" s="118">
        <f>J40*12</f>
        <v>0</v>
      </c>
    </row>
    <row r="41" spans="1:11" s="60" customFormat="1" ht="12.75">
      <c r="A41" s="36" t="s">
        <v>13</v>
      </c>
      <c r="B41" s="69"/>
      <c r="C41" s="36"/>
      <c r="D41" s="66">
        <f>SUM(D38:D40)</f>
        <v>856.25</v>
      </c>
      <c r="E41" s="66">
        <f>SUM(E38:E40)</f>
        <v>1402.8125</v>
      </c>
      <c r="F41" s="66">
        <f>SUM(F38:F40)</f>
        <v>1317.1875</v>
      </c>
      <c r="G41" s="66">
        <f>SUM(G38:G40)</f>
        <v>1244.375</v>
      </c>
      <c r="H41" s="66">
        <f>SUM(H38:H40)</f>
        <v>1204.125</v>
      </c>
      <c r="I41" s="67"/>
      <c r="J41" s="68">
        <f>SUM(J38:J40)</f>
        <v>327.125</v>
      </c>
      <c r="K41" s="68">
        <f>SUM(K38:K40)</f>
        <v>3925.5</v>
      </c>
    </row>
  </sheetData>
  <sheetProtection sheet="1" objects="1" scenarios="1"/>
  <mergeCells count="4">
    <mergeCell ref="A8:K8"/>
    <mergeCell ref="A18:K18"/>
    <mergeCell ref="A28:K28"/>
    <mergeCell ref="A36:K36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M33"/>
  <sheetViews>
    <sheetView workbookViewId="0" topLeftCell="A1">
      <selection activeCell="F30" sqref="F30"/>
    </sheetView>
  </sheetViews>
  <sheetFormatPr defaultColWidth="9.140625" defaultRowHeight="12.75"/>
  <cols>
    <col min="1" max="1" width="52.140625" style="0" customWidth="1"/>
    <col min="2" max="3" width="13.8515625" style="18" hidden="1" customWidth="1"/>
    <col min="4" max="8" width="9.8515625" style="0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60" customFormat="1" ht="12.75">
      <c r="A1" s="60" t="s">
        <v>182</v>
      </c>
      <c r="B1" s="113"/>
      <c r="C1" s="113"/>
    </row>
    <row r="2" spans="1:3" s="115" customFormat="1" ht="11.25">
      <c r="A2" s="114" t="s">
        <v>180</v>
      </c>
      <c r="B2" s="116"/>
      <c r="C2" s="116"/>
    </row>
    <row r="3" spans="1:3" s="115" customFormat="1" ht="11.25">
      <c r="A3" s="114" t="s">
        <v>183</v>
      </c>
      <c r="B3" s="116"/>
      <c r="C3" s="116"/>
    </row>
    <row r="4" spans="1:3" s="115" customFormat="1" ht="11.25">
      <c r="A4" s="114" t="s">
        <v>185</v>
      </c>
      <c r="B4" s="116"/>
      <c r="C4" s="116"/>
    </row>
    <row r="5" spans="1:3" s="115" customFormat="1" ht="11.25">
      <c r="A5" s="114" t="s">
        <v>181</v>
      </c>
      <c r="B5" s="116"/>
      <c r="C5" s="116"/>
    </row>
    <row r="6" spans="1:3" s="115" customFormat="1" ht="11.25">
      <c r="A6" s="114" t="s">
        <v>184</v>
      </c>
      <c r="B6" s="116"/>
      <c r="C6" s="116"/>
    </row>
    <row r="8" spans="1:13" ht="12.75">
      <c r="A8" s="199" t="s">
        <v>168</v>
      </c>
      <c r="B8" s="200"/>
      <c r="C8" s="200"/>
      <c r="D8" s="200"/>
      <c r="E8" s="201"/>
      <c r="F8" s="201"/>
      <c r="G8" s="201"/>
      <c r="H8" s="201"/>
      <c r="I8" s="201"/>
      <c r="J8" s="201"/>
      <c r="K8" s="201"/>
      <c r="L8" s="76"/>
      <c r="M8" s="75"/>
    </row>
    <row r="9" spans="1:11" ht="87.75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161</v>
      </c>
      <c r="B10" s="17">
        <v>175</v>
      </c>
      <c r="C10" s="17">
        <f>B10*ROS</f>
        <v>1400</v>
      </c>
      <c r="D10" s="118">
        <f>C10</f>
        <v>1400</v>
      </c>
      <c r="E10" s="118">
        <f>C10*0.85</f>
        <v>1190</v>
      </c>
      <c r="F10" s="118">
        <f>C10*0.75</f>
        <v>1050</v>
      </c>
      <c r="G10" s="118">
        <f>C10*0.65</f>
        <v>910</v>
      </c>
      <c r="H10" s="118">
        <f>C10*0.6</f>
        <v>840</v>
      </c>
      <c r="I10" s="133"/>
      <c r="J10" s="118">
        <f>D10-H10</f>
        <v>560</v>
      </c>
      <c r="K10" s="118">
        <f>J10*12</f>
        <v>6720</v>
      </c>
    </row>
    <row r="11" spans="1:11" ht="12.75">
      <c r="A11" s="3" t="s">
        <v>172</v>
      </c>
      <c r="B11" s="17">
        <v>150</v>
      </c>
      <c r="C11" s="17">
        <f>B11*Shopper</f>
        <v>2700</v>
      </c>
      <c r="D11" s="119">
        <v>5000</v>
      </c>
      <c r="E11" s="118">
        <f>D11</f>
        <v>5000</v>
      </c>
      <c r="F11" s="118">
        <f>E11</f>
        <v>5000</v>
      </c>
      <c r="G11" s="118">
        <f>F11</f>
        <v>5000</v>
      </c>
      <c r="H11" s="118">
        <f>G11</f>
        <v>5000</v>
      </c>
      <c r="I11" s="133"/>
      <c r="J11" s="118">
        <f>D11-H11</f>
        <v>0</v>
      </c>
      <c r="K11" s="118">
        <f>J11*12</f>
        <v>0</v>
      </c>
    </row>
    <row r="12" spans="1:11" ht="12.75">
      <c r="A12" s="3" t="s">
        <v>133</v>
      </c>
      <c r="B12" s="17">
        <v>1200</v>
      </c>
      <c r="C12" s="17">
        <f>B12*SEM</f>
        <v>1620</v>
      </c>
      <c r="D12" s="63" t="s">
        <v>85</v>
      </c>
      <c r="E12" s="118">
        <f>C12</f>
        <v>1620</v>
      </c>
      <c r="F12" s="118">
        <f>E12</f>
        <v>1620</v>
      </c>
      <c r="G12" s="118">
        <f>F12</f>
        <v>1620</v>
      </c>
      <c r="H12" s="118">
        <f>G12</f>
        <v>1620</v>
      </c>
      <c r="I12" s="133"/>
      <c r="J12" s="118">
        <v>0</v>
      </c>
      <c r="K12" s="118">
        <f>J12*12</f>
        <v>0</v>
      </c>
    </row>
    <row r="13" spans="1:11" s="60" customFormat="1" ht="12.75">
      <c r="A13" s="36" t="s">
        <v>13</v>
      </c>
      <c r="B13" s="69"/>
      <c r="C13" s="69"/>
      <c r="D13" s="66">
        <f>SUM(D10:D12)</f>
        <v>6400</v>
      </c>
      <c r="E13" s="66">
        <f>SUM(E10:E12)</f>
        <v>7810</v>
      </c>
      <c r="F13" s="66">
        <f>SUM(F10:F12)</f>
        <v>7670</v>
      </c>
      <c r="G13" s="66">
        <f>SUM(G10:G12)</f>
        <v>7530</v>
      </c>
      <c r="H13" s="66">
        <f>SUM(H10:H12)</f>
        <v>7460</v>
      </c>
      <c r="I13" s="67"/>
      <c r="J13" s="68">
        <f>SUM(J10:J12)</f>
        <v>560</v>
      </c>
      <c r="K13" s="68">
        <f>SUM(K10:K12)</f>
        <v>6720</v>
      </c>
    </row>
    <row r="14" spans="1:11" s="9" customFormat="1" ht="12.75">
      <c r="A14" s="11"/>
      <c r="B14" s="58"/>
      <c r="C14" s="58"/>
      <c r="D14" s="27"/>
      <c r="E14" s="13"/>
      <c r="F14" s="13"/>
      <c r="G14" s="13"/>
      <c r="H14" s="13"/>
      <c r="I14" s="13"/>
      <c r="J14" s="13"/>
      <c r="K14" s="13"/>
    </row>
    <row r="15" spans="1:13" ht="12.75">
      <c r="A15" s="199" t="s">
        <v>169</v>
      </c>
      <c r="B15" s="200"/>
      <c r="C15" s="200"/>
      <c r="D15" s="200"/>
      <c r="E15" s="201"/>
      <c r="F15" s="201"/>
      <c r="G15" s="201"/>
      <c r="H15" s="201"/>
      <c r="I15" s="201"/>
      <c r="J15" s="201"/>
      <c r="K15" s="201"/>
      <c r="L15" s="76"/>
      <c r="M15" s="75"/>
    </row>
    <row r="16" spans="1:11" ht="87.75" customHeight="1">
      <c r="A16" s="4" t="s">
        <v>2</v>
      </c>
      <c r="B16" s="56"/>
      <c r="C16" s="56"/>
      <c r="D16" s="5" t="s">
        <v>14</v>
      </c>
      <c r="E16" s="5" t="s">
        <v>0</v>
      </c>
      <c r="F16" s="5" t="s">
        <v>1</v>
      </c>
      <c r="G16" s="5" t="s">
        <v>3</v>
      </c>
      <c r="H16" s="5" t="s">
        <v>4</v>
      </c>
      <c r="I16" s="7"/>
      <c r="J16" s="5" t="s">
        <v>6</v>
      </c>
      <c r="K16" s="5" t="s">
        <v>5</v>
      </c>
    </row>
    <row r="17" spans="1:11" ht="12.75">
      <c r="A17" s="3" t="s">
        <v>46</v>
      </c>
      <c r="B17" s="17">
        <v>125</v>
      </c>
      <c r="C17" s="17">
        <f>B17*ROS</f>
        <v>1000</v>
      </c>
      <c r="D17" s="118">
        <f>C17</f>
        <v>1000</v>
      </c>
      <c r="E17" s="118">
        <f>C17*0.85</f>
        <v>850</v>
      </c>
      <c r="F17" s="118">
        <f>C17*0.75</f>
        <v>750</v>
      </c>
      <c r="G17" s="118">
        <f>C17*0.65</f>
        <v>650</v>
      </c>
      <c r="H17" s="118">
        <f>C17*0.6</f>
        <v>600</v>
      </c>
      <c r="I17" s="133"/>
      <c r="J17" s="118">
        <f>D17-H17</f>
        <v>400</v>
      </c>
      <c r="K17" s="118">
        <f>J17*12</f>
        <v>4800</v>
      </c>
    </row>
    <row r="18" spans="1:11" ht="12.75">
      <c r="A18" s="3" t="s">
        <v>174</v>
      </c>
      <c r="B18" s="17">
        <v>100</v>
      </c>
      <c r="C18" s="17">
        <f>B18*Shopper</f>
        <v>1800</v>
      </c>
      <c r="D18" s="119">
        <f>C18</f>
        <v>1800</v>
      </c>
      <c r="E18" s="118">
        <f>D18</f>
        <v>1800</v>
      </c>
      <c r="F18" s="118">
        <f>E18</f>
        <v>1800</v>
      </c>
      <c r="G18" s="118">
        <f>F18</f>
        <v>1800</v>
      </c>
      <c r="H18" s="118">
        <f>G18</f>
        <v>1800</v>
      </c>
      <c r="I18" s="133"/>
      <c r="J18" s="118">
        <f>D18-H18</f>
        <v>0</v>
      </c>
      <c r="K18" s="118">
        <f>J18*12</f>
        <v>0</v>
      </c>
    </row>
    <row r="19" spans="1:11" ht="12.75">
      <c r="A19" s="3" t="s">
        <v>104</v>
      </c>
      <c r="B19" s="17">
        <v>1000</v>
      </c>
      <c r="C19" s="17">
        <f>B19*SEM</f>
        <v>1350</v>
      </c>
      <c r="D19" s="63" t="s">
        <v>85</v>
      </c>
      <c r="E19" s="118">
        <f>C19</f>
        <v>1350</v>
      </c>
      <c r="F19" s="118">
        <f>E19</f>
        <v>1350</v>
      </c>
      <c r="G19" s="118">
        <f>F19</f>
        <v>1350</v>
      </c>
      <c r="H19" s="118">
        <f>G19</f>
        <v>1350</v>
      </c>
      <c r="I19" s="133"/>
      <c r="J19" s="118">
        <v>0</v>
      </c>
      <c r="K19" s="118">
        <f>J19*12</f>
        <v>0</v>
      </c>
    </row>
    <row r="20" spans="1:11" s="60" customFormat="1" ht="12.75">
      <c r="A20" s="36" t="s">
        <v>13</v>
      </c>
      <c r="B20" s="69"/>
      <c r="C20" s="69"/>
      <c r="D20" s="66">
        <f>SUM(D17:D19)</f>
        <v>2800</v>
      </c>
      <c r="E20" s="66">
        <f>SUM(E17:E19)</f>
        <v>4000</v>
      </c>
      <c r="F20" s="66">
        <f>SUM(F17:F19)</f>
        <v>3900</v>
      </c>
      <c r="G20" s="66">
        <f>SUM(G17:G19)</f>
        <v>3800</v>
      </c>
      <c r="H20" s="66">
        <f>SUM(H17:H19)</f>
        <v>3750</v>
      </c>
      <c r="I20" s="67"/>
      <c r="J20" s="68">
        <f>SUM(J17:J19)</f>
        <v>400</v>
      </c>
      <c r="K20" s="68">
        <f>SUM(K17:K19)</f>
        <v>4800</v>
      </c>
    </row>
    <row r="21" spans="1:11" s="9" customFormat="1" ht="12.75">
      <c r="A21" s="14"/>
      <c r="B21" s="59"/>
      <c r="C21" s="59"/>
      <c r="D21" s="15"/>
      <c r="E21" s="15"/>
      <c r="F21" s="15"/>
      <c r="G21" s="15"/>
      <c r="H21" s="15"/>
      <c r="I21" s="16"/>
      <c r="J21" s="15"/>
      <c r="K21" s="15"/>
    </row>
    <row r="22" spans="1:13" ht="12.75">
      <c r="A22" s="199" t="s">
        <v>170</v>
      </c>
      <c r="B22" s="200"/>
      <c r="C22" s="200"/>
      <c r="D22" s="200"/>
      <c r="E22" s="201"/>
      <c r="F22" s="201"/>
      <c r="G22" s="201"/>
      <c r="H22" s="201"/>
      <c r="I22" s="201"/>
      <c r="J22" s="201"/>
      <c r="K22" s="201"/>
      <c r="L22" s="76"/>
      <c r="M22" s="75"/>
    </row>
    <row r="23" spans="1:11" ht="87.75" customHeight="1">
      <c r="A23" s="4" t="s">
        <v>2</v>
      </c>
      <c r="B23" s="56"/>
      <c r="C23" s="56"/>
      <c r="D23" s="5" t="s">
        <v>14</v>
      </c>
      <c r="E23" s="5" t="s">
        <v>0</v>
      </c>
      <c r="F23" s="5" t="s">
        <v>1</v>
      </c>
      <c r="G23" s="5" t="s">
        <v>3</v>
      </c>
      <c r="H23" s="5" t="s">
        <v>4</v>
      </c>
      <c r="I23" s="7"/>
      <c r="J23" s="5" t="s">
        <v>6</v>
      </c>
      <c r="K23" s="5" t="s">
        <v>5</v>
      </c>
    </row>
    <row r="24" spans="1:11" ht="12.75">
      <c r="A24" s="3" t="s">
        <v>18</v>
      </c>
      <c r="B24" s="17">
        <v>100</v>
      </c>
      <c r="C24" s="17">
        <f>B24*ROS</f>
        <v>800</v>
      </c>
      <c r="D24" s="118">
        <f>C24</f>
        <v>800</v>
      </c>
      <c r="E24" s="118">
        <f>C24*0.85</f>
        <v>680</v>
      </c>
      <c r="F24" s="118">
        <f>C24*0.75</f>
        <v>600</v>
      </c>
      <c r="G24" s="118">
        <f>C24*0.65</f>
        <v>520</v>
      </c>
      <c r="H24" s="118">
        <f>C24*0.6</f>
        <v>480</v>
      </c>
      <c r="I24" s="133"/>
      <c r="J24" s="118">
        <f>D24-H24</f>
        <v>320</v>
      </c>
      <c r="K24" s="118">
        <f>J24*12</f>
        <v>3840</v>
      </c>
    </row>
    <row r="25" spans="1:11" s="37" customFormat="1" ht="12.75">
      <c r="A25" s="64" t="s">
        <v>173</v>
      </c>
      <c r="B25" s="72">
        <v>65</v>
      </c>
      <c r="C25" s="17">
        <f>B25*Shopper</f>
        <v>1170</v>
      </c>
      <c r="D25" s="119">
        <f>C25</f>
        <v>1170</v>
      </c>
      <c r="E25" s="118">
        <f>D25</f>
        <v>1170</v>
      </c>
      <c r="F25" s="118">
        <f>E25</f>
        <v>1170</v>
      </c>
      <c r="G25" s="118">
        <f>F25</f>
        <v>1170</v>
      </c>
      <c r="H25" s="118">
        <f>G25</f>
        <v>1170</v>
      </c>
      <c r="I25" s="133"/>
      <c r="J25" s="118">
        <f>D25-H25</f>
        <v>0</v>
      </c>
      <c r="K25" s="118">
        <f>J25*12</f>
        <v>0</v>
      </c>
    </row>
    <row r="26" spans="1:11" ht="12.75">
      <c r="A26" s="3" t="s">
        <v>36</v>
      </c>
      <c r="B26" s="17">
        <v>500</v>
      </c>
      <c r="C26" s="17">
        <f>B26*SEM</f>
        <v>675</v>
      </c>
      <c r="D26" s="63" t="s">
        <v>85</v>
      </c>
      <c r="E26" s="118">
        <f>C26</f>
        <v>675</v>
      </c>
      <c r="F26" s="118">
        <f>E26</f>
        <v>675</v>
      </c>
      <c r="G26" s="118">
        <f>F26</f>
        <v>675</v>
      </c>
      <c r="H26" s="118">
        <f>G26</f>
        <v>675</v>
      </c>
      <c r="I26" s="133"/>
      <c r="J26" s="118">
        <v>0</v>
      </c>
      <c r="K26" s="118">
        <f>J26*12</f>
        <v>0</v>
      </c>
    </row>
    <row r="27" spans="1:11" s="60" customFormat="1" ht="12.75">
      <c r="A27" s="36" t="s">
        <v>13</v>
      </c>
      <c r="B27" s="69"/>
      <c r="C27" s="69"/>
      <c r="D27" s="66">
        <f>SUM(D24:D26)</f>
        <v>1970</v>
      </c>
      <c r="E27" s="66">
        <f>SUM(E24:E26)</f>
        <v>2525</v>
      </c>
      <c r="F27" s="66">
        <f>SUM(F24:F26)</f>
        <v>2445</v>
      </c>
      <c r="G27" s="66">
        <f>SUM(G24:G26)</f>
        <v>2365</v>
      </c>
      <c r="H27" s="66">
        <f>SUM(H24:H26)</f>
        <v>2325</v>
      </c>
      <c r="I27" s="67"/>
      <c r="J27" s="68">
        <f>SUM(J24:J26)</f>
        <v>320</v>
      </c>
      <c r="K27" s="68">
        <f>SUM(K24:K26)</f>
        <v>3840</v>
      </c>
    </row>
    <row r="29" spans="1:13" ht="12.75">
      <c r="A29" s="199" t="s">
        <v>171</v>
      </c>
      <c r="B29" s="200"/>
      <c r="C29" s="200"/>
      <c r="D29" s="200"/>
      <c r="E29" s="201"/>
      <c r="F29" s="201"/>
      <c r="G29" s="201"/>
      <c r="H29" s="201"/>
      <c r="I29" s="201"/>
      <c r="J29" s="201"/>
      <c r="K29" s="201"/>
      <c r="L29" s="76"/>
      <c r="M29" s="75"/>
    </row>
    <row r="30" spans="1:11" ht="87.75" customHeight="1">
      <c r="A30" s="4" t="s">
        <v>2</v>
      </c>
      <c r="B30" s="56"/>
      <c r="C30" s="56"/>
      <c r="D30" s="5" t="s">
        <v>14</v>
      </c>
      <c r="E30" s="5" t="s">
        <v>0</v>
      </c>
      <c r="F30" s="5" t="s">
        <v>1</v>
      </c>
      <c r="G30" s="5" t="s">
        <v>3</v>
      </c>
      <c r="H30" s="5" t="s">
        <v>4</v>
      </c>
      <c r="I30" s="7"/>
      <c r="J30" s="5" t="s">
        <v>6</v>
      </c>
      <c r="K30" s="5" t="s">
        <v>5</v>
      </c>
    </row>
    <row r="31" spans="1:11" ht="12.75">
      <c r="A31" s="3" t="s">
        <v>18</v>
      </c>
      <c r="B31" s="17">
        <v>100</v>
      </c>
      <c r="C31" s="17">
        <f>B31*ROS</f>
        <v>800</v>
      </c>
      <c r="D31" s="118">
        <f>C31</f>
        <v>800</v>
      </c>
      <c r="E31" s="118">
        <f>C31*0.85</f>
        <v>680</v>
      </c>
      <c r="F31" s="118">
        <f>C31*0.75</f>
        <v>600</v>
      </c>
      <c r="G31" s="118">
        <f>C31*0.65</f>
        <v>520</v>
      </c>
      <c r="H31" s="118">
        <f>C31*0.6</f>
        <v>480</v>
      </c>
      <c r="I31" s="2"/>
      <c r="J31" s="118">
        <f>D31-H31</f>
        <v>320</v>
      </c>
      <c r="K31" s="118">
        <f>J31*12</f>
        <v>3840</v>
      </c>
    </row>
    <row r="32" spans="1:11" ht="12.75">
      <c r="A32" s="3" t="s">
        <v>36</v>
      </c>
      <c r="B32" s="17">
        <v>500</v>
      </c>
      <c r="C32" s="17">
        <f>B32*SEM</f>
        <v>675</v>
      </c>
      <c r="D32" s="63" t="s">
        <v>85</v>
      </c>
      <c r="E32" s="118">
        <f>C32</f>
        <v>675</v>
      </c>
      <c r="F32" s="118">
        <f>E32</f>
        <v>675</v>
      </c>
      <c r="G32" s="118">
        <f>F32</f>
        <v>675</v>
      </c>
      <c r="H32" s="118">
        <f>G32</f>
        <v>675</v>
      </c>
      <c r="I32" s="2"/>
      <c r="J32" s="118">
        <v>0</v>
      </c>
      <c r="K32" s="118">
        <f>J32*12</f>
        <v>0</v>
      </c>
    </row>
    <row r="33" spans="1:11" s="60" customFormat="1" ht="12.75">
      <c r="A33" s="36" t="s">
        <v>13</v>
      </c>
      <c r="B33" s="69"/>
      <c r="C33" s="69"/>
      <c r="D33" s="66">
        <f>SUM(D31:D32)</f>
        <v>800</v>
      </c>
      <c r="E33" s="66">
        <f>SUM(E31:E32)</f>
        <v>1355</v>
      </c>
      <c r="F33" s="66">
        <f>SUM(F31:F32)</f>
        <v>1275</v>
      </c>
      <c r="G33" s="66">
        <f>SUM(G31:G32)</f>
        <v>1195</v>
      </c>
      <c r="H33" s="66">
        <f>SUM(H31:H32)</f>
        <v>1155</v>
      </c>
      <c r="I33" s="67"/>
      <c r="J33" s="68">
        <f>SUM(J31:J32)</f>
        <v>320</v>
      </c>
      <c r="K33" s="68">
        <f>SUM(K31:K32)</f>
        <v>3840</v>
      </c>
    </row>
  </sheetData>
  <sheetProtection sheet="1" objects="1" scenarios="1"/>
  <mergeCells count="4">
    <mergeCell ref="A8:K8"/>
    <mergeCell ref="A15:K15"/>
    <mergeCell ref="A22:K22"/>
    <mergeCell ref="A29:K29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M33"/>
  <sheetViews>
    <sheetView workbookViewId="0" topLeftCell="A24">
      <selection activeCell="M33" sqref="A1:M33"/>
    </sheetView>
  </sheetViews>
  <sheetFormatPr defaultColWidth="9.140625" defaultRowHeight="12.75"/>
  <cols>
    <col min="1" max="1" width="52.140625" style="0" customWidth="1"/>
    <col min="2" max="3" width="13.8515625" style="18" hidden="1" customWidth="1"/>
    <col min="4" max="8" width="9.8515625" style="0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60" customFormat="1" ht="12.75">
      <c r="A1" s="60" t="s">
        <v>182</v>
      </c>
      <c r="B1" s="113"/>
      <c r="C1" s="113"/>
    </row>
    <row r="2" spans="1:3" s="115" customFormat="1" ht="11.25">
      <c r="A2" s="114" t="s">
        <v>180</v>
      </c>
      <c r="B2" s="116"/>
      <c r="C2" s="116"/>
    </row>
    <row r="3" spans="1:3" s="115" customFormat="1" ht="11.25">
      <c r="A3" s="114" t="s">
        <v>183</v>
      </c>
      <c r="B3" s="116"/>
      <c r="C3" s="116"/>
    </row>
    <row r="4" spans="1:3" s="115" customFormat="1" ht="11.25">
      <c r="A4" s="114" t="s">
        <v>185</v>
      </c>
      <c r="B4" s="116"/>
      <c r="C4" s="116"/>
    </row>
    <row r="5" spans="1:3" s="115" customFormat="1" ht="11.25">
      <c r="A5" s="114" t="s">
        <v>181</v>
      </c>
      <c r="B5" s="116"/>
      <c r="C5" s="116"/>
    </row>
    <row r="6" spans="1:3" s="115" customFormat="1" ht="11.25">
      <c r="A6" s="114" t="s">
        <v>184</v>
      </c>
      <c r="B6" s="116"/>
      <c r="C6" s="116"/>
    </row>
    <row r="8" spans="1:13" ht="12.75">
      <c r="A8" s="176" t="s">
        <v>55</v>
      </c>
      <c r="B8" s="177"/>
      <c r="C8" s="177"/>
      <c r="D8" s="177"/>
      <c r="E8" s="178"/>
      <c r="F8" s="178"/>
      <c r="G8" s="178"/>
      <c r="H8" s="178"/>
      <c r="I8" s="178"/>
      <c r="J8" s="178"/>
      <c r="K8" s="178"/>
      <c r="L8" s="24"/>
      <c r="M8" s="25"/>
    </row>
    <row r="9" spans="1:11" ht="87.75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19</v>
      </c>
      <c r="B10" s="17">
        <v>200</v>
      </c>
      <c r="C10" s="17">
        <f>B10*ROS</f>
        <v>1600</v>
      </c>
      <c r="D10" s="118">
        <f>C10</f>
        <v>1600</v>
      </c>
      <c r="E10" s="118">
        <f>C10*0.85</f>
        <v>1360</v>
      </c>
      <c r="F10" s="118">
        <f>C10*0.75</f>
        <v>1200</v>
      </c>
      <c r="G10" s="118">
        <f>C10*0.65</f>
        <v>1040</v>
      </c>
      <c r="H10" s="118">
        <f>C10*0.6</f>
        <v>960</v>
      </c>
      <c r="I10" s="133"/>
      <c r="J10" s="118">
        <f>D10-H10</f>
        <v>640</v>
      </c>
      <c r="K10" s="118">
        <f>J10*12</f>
        <v>7680</v>
      </c>
    </row>
    <row r="11" spans="1:11" ht="12.75">
      <c r="A11" s="3" t="s">
        <v>146</v>
      </c>
      <c r="B11" s="17">
        <v>300</v>
      </c>
      <c r="C11" s="17">
        <f>B11*Engager</f>
        <v>4500</v>
      </c>
      <c r="D11" s="119">
        <v>5000</v>
      </c>
      <c r="E11" s="118">
        <f aca="true" t="shared" si="0" ref="E11:H12">D11</f>
        <v>5000</v>
      </c>
      <c r="F11" s="118">
        <f t="shared" si="0"/>
        <v>5000</v>
      </c>
      <c r="G11" s="118">
        <f t="shared" si="0"/>
        <v>5000</v>
      </c>
      <c r="H11" s="118">
        <f t="shared" si="0"/>
        <v>5000</v>
      </c>
      <c r="I11" s="133"/>
      <c r="J11" s="118">
        <f>D11-H11</f>
        <v>0</v>
      </c>
      <c r="K11" s="118">
        <f>J11*12</f>
        <v>0</v>
      </c>
    </row>
    <row r="12" spans="1:11" ht="12.75">
      <c r="A12" s="3" t="s">
        <v>104</v>
      </c>
      <c r="B12" s="17">
        <v>1000</v>
      </c>
      <c r="C12" s="17">
        <f>B12*SEM</f>
        <v>1350</v>
      </c>
      <c r="D12" s="63" t="s">
        <v>85</v>
      </c>
      <c r="E12" s="118">
        <f>C12</f>
        <v>1350</v>
      </c>
      <c r="F12" s="118">
        <f t="shared" si="0"/>
        <v>1350</v>
      </c>
      <c r="G12" s="118">
        <f t="shared" si="0"/>
        <v>1350</v>
      </c>
      <c r="H12" s="118">
        <f t="shared" si="0"/>
        <v>1350</v>
      </c>
      <c r="I12" s="133"/>
      <c r="J12" s="118">
        <v>0</v>
      </c>
      <c r="K12" s="118">
        <f>J12*12</f>
        <v>0</v>
      </c>
    </row>
    <row r="13" spans="1:11" s="60" customFormat="1" ht="12.75">
      <c r="A13" s="36" t="s">
        <v>13</v>
      </c>
      <c r="B13" s="69"/>
      <c r="C13" s="69"/>
      <c r="D13" s="66">
        <f>SUM(D10:D12)</f>
        <v>6600</v>
      </c>
      <c r="E13" s="66">
        <f>SUM(E10:E12)</f>
        <v>7710</v>
      </c>
      <c r="F13" s="66">
        <f>SUM(F10:F12)</f>
        <v>7550</v>
      </c>
      <c r="G13" s="66">
        <f>SUM(G10:G12)</f>
        <v>7390</v>
      </c>
      <c r="H13" s="66">
        <f>SUM(H10:H12)</f>
        <v>7310</v>
      </c>
      <c r="I13" s="67"/>
      <c r="J13" s="68">
        <f>SUM(J10:J12)</f>
        <v>640</v>
      </c>
      <c r="K13" s="68">
        <f>SUM(K10:K12)</f>
        <v>7680</v>
      </c>
    </row>
    <row r="14" spans="1:11" s="9" customFormat="1" ht="12.75">
      <c r="A14" s="11"/>
      <c r="B14" s="58"/>
      <c r="C14" s="58"/>
      <c r="D14" s="27"/>
      <c r="E14" s="13"/>
      <c r="F14" s="13"/>
      <c r="G14" s="13"/>
      <c r="H14" s="13"/>
      <c r="I14" s="13"/>
      <c r="J14" s="13"/>
      <c r="K14" s="13"/>
    </row>
    <row r="15" spans="1:13" ht="12.75">
      <c r="A15" s="176" t="s">
        <v>56</v>
      </c>
      <c r="B15" s="177"/>
      <c r="C15" s="177"/>
      <c r="D15" s="177"/>
      <c r="E15" s="178"/>
      <c r="F15" s="178"/>
      <c r="G15" s="178"/>
      <c r="H15" s="178"/>
      <c r="I15" s="178"/>
      <c r="J15" s="178"/>
      <c r="K15" s="178"/>
      <c r="L15" s="24"/>
      <c r="M15" s="25"/>
    </row>
    <row r="16" spans="1:11" ht="87.75" customHeight="1">
      <c r="A16" s="4" t="s">
        <v>2</v>
      </c>
      <c r="B16" s="56"/>
      <c r="C16" s="56"/>
      <c r="D16" s="5" t="s">
        <v>14</v>
      </c>
      <c r="E16" s="5" t="s">
        <v>0</v>
      </c>
      <c r="F16" s="5" t="s">
        <v>1</v>
      </c>
      <c r="G16" s="5" t="s">
        <v>3</v>
      </c>
      <c r="H16" s="5" t="s">
        <v>4</v>
      </c>
      <c r="I16" s="7"/>
      <c r="J16" s="5" t="s">
        <v>6</v>
      </c>
      <c r="K16" s="5" t="s">
        <v>5</v>
      </c>
    </row>
    <row r="17" spans="1:11" ht="12.75">
      <c r="A17" s="3" t="s">
        <v>18</v>
      </c>
      <c r="B17" s="17">
        <v>100</v>
      </c>
      <c r="C17" s="17">
        <f>B17*ROS</f>
        <v>800</v>
      </c>
      <c r="D17" s="118">
        <f>C17</f>
        <v>800</v>
      </c>
      <c r="E17" s="118">
        <f>C17*0.85</f>
        <v>680</v>
      </c>
      <c r="F17" s="118">
        <f>C17*0.75</f>
        <v>600</v>
      </c>
      <c r="G17" s="118">
        <f>C17*0.65</f>
        <v>520</v>
      </c>
      <c r="H17" s="118">
        <f>C17*0.6</f>
        <v>480</v>
      </c>
      <c r="I17" s="133"/>
      <c r="J17" s="118">
        <f>D17-H17</f>
        <v>320</v>
      </c>
      <c r="K17" s="118">
        <f>J17*12</f>
        <v>3840</v>
      </c>
    </row>
    <row r="18" spans="1:11" ht="12.75">
      <c r="A18" s="3" t="s">
        <v>147</v>
      </c>
      <c r="B18" s="17">
        <v>150</v>
      </c>
      <c r="C18" s="17">
        <f>B18*Engager</f>
        <v>2250</v>
      </c>
      <c r="D18" s="119">
        <f>C18</f>
        <v>2250</v>
      </c>
      <c r="E18" s="118">
        <f>D18</f>
        <v>2250</v>
      </c>
      <c r="F18" s="118">
        <f>E18</f>
        <v>2250</v>
      </c>
      <c r="G18" s="118">
        <f>F18</f>
        <v>2250</v>
      </c>
      <c r="H18" s="118">
        <f>G18</f>
        <v>2250</v>
      </c>
      <c r="I18" s="133"/>
      <c r="J18" s="118">
        <f>D18-H18</f>
        <v>0</v>
      </c>
      <c r="K18" s="118">
        <f>J18*12</f>
        <v>0</v>
      </c>
    </row>
    <row r="19" spans="1:11" ht="12.75">
      <c r="A19" s="3" t="s">
        <v>30</v>
      </c>
      <c r="B19" s="17">
        <v>700</v>
      </c>
      <c r="C19" s="17">
        <f>B19*SEM</f>
        <v>945.0000000000001</v>
      </c>
      <c r="D19" s="63" t="s">
        <v>85</v>
      </c>
      <c r="E19" s="118">
        <f>C19</f>
        <v>945.0000000000001</v>
      </c>
      <c r="F19" s="118">
        <f>E19</f>
        <v>945.0000000000001</v>
      </c>
      <c r="G19" s="118">
        <f>F19</f>
        <v>945.0000000000001</v>
      </c>
      <c r="H19" s="118">
        <f>G19</f>
        <v>945.0000000000001</v>
      </c>
      <c r="I19" s="133"/>
      <c r="J19" s="118">
        <v>0</v>
      </c>
      <c r="K19" s="118">
        <f>J19*12</f>
        <v>0</v>
      </c>
    </row>
    <row r="20" spans="1:11" s="60" customFormat="1" ht="12.75">
      <c r="A20" s="36" t="s">
        <v>13</v>
      </c>
      <c r="B20" s="69"/>
      <c r="C20" s="69"/>
      <c r="D20" s="66">
        <f>SUM(D17:D19)</f>
        <v>3050</v>
      </c>
      <c r="E20" s="66">
        <f>SUM(E17:E19)</f>
        <v>3875</v>
      </c>
      <c r="F20" s="66">
        <f>SUM(F17:F19)</f>
        <v>3795</v>
      </c>
      <c r="G20" s="66">
        <f>SUM(G17:G19)</f>
        <v>3715</v>
      </c>
      <c r="H20" s="66">
        <f>SUM(H17:H19)</f>
        <v>3675</v>
      </c>
      <c r="I20" s="67"/>
      <c r="J20" s="68">
        <f>SUM(J17:J19)</f>
        <v>320</v>
      </c>
      <c r="K20" s="68">
        <f>SUM(K17:K19)</f>
        <v>3840</v>
      </c>
    </row>
    <row r="21" spans="1:11" s="9" customFormat="1" ht="12.75">
      <c r="A21" s="14"/>
      <c r="B21" s="59"/>
      <c r="C21" s="59"/>
      <c r="D21" s="15"/>
      <c r="E21" s="15"/>
      <c r="F21" s="15"/>
      <c r="G21" s="15"/>
      <c r="H21" s="15"/>
      <c r="I21" s="16"/>
      <c r="J21" s="15"/>
      <c r="K21" s="15"/>
    </row>
    <row r="22" spans="1:13" ht="12.75">
      <c r="A22" s="176" t="s">
        <v>57</v>
      </c>
      <c r="B22" s="177"/>
      <c r="C22" s="177"/>
      <c r="D22" s="177"/>
      <c r="E22" s="178"/>
      <c r="F22" s="178"/>
      <c r="G22" s="178"/>
      <c r="H22" s="178"/>
      <c r="I22" s="178"/>
      <c r="J22" s="178"/>
      <c r="K22" s="178"/>
      <c r="L22" s="24"/>
      <c r="M22" s="25"/>
    </row>
    <row r="23" spans="1:11" ht="87.75" customHeight="1">
      <c r="A23" s="4" t="s">
        <v>2</v>
      </c>
      <c r="B23" s="56"/>
      <c r="C23" s="56"/>
      <c r="D23" s="5" t="s">
        <v>14</v>
      </c>
      <c r="E23" s="5" t="s">
        <v>0</v>
      </c>
      <c r="F23" s="5" t="s">
        <v>1</v>
      </c>
      <c r="G23" s="5" t="s">
        <v>3</v>
      </c>
      <c r="H23" s="5" t="s">
        <v>4</v>
      </c>
      <c r="I23" s="7"/>
      <c r="J23" s="5" t="s">
        <v>6</v>
      </c>
      <c r="K23" s="5" t="s">
        <v>5</v>
      </c>
    </row>
    <row r="24" spans="1:11" ht="12.75">
      <c r="A24" s="3" t="s">
        <v>18</v>
      </c>
      <c r="B24" s="17">
        <v>100</v>
      </c>
      <c r="C24" s="17">
        <f>B24*ROS</f>
        <v>800</v>
      </c>
      <c r="D24" s="118">
        <f>C24</f>
        <v>800</v>
      </c>
      <c r="E24" s="118">
        <f>C24*0.85</f>
        <v>680</v>
      </c>
      <c r="F24" s="118">
        <f>C24*0.75</f>
        <v>600</v>
      </c>
      <c r="G24" s="118">
        <f>C24*0.65</f>
        <v>520</v>
      </c>
      <c r="H24" s="118">
        <f>C24*0.6</f>
        <v>480</v>
      </c>
      <c r="I24" s="133"/>
      <c r="J24" s="118">
        <f>D24-H24</f>
        <v>320</v>
      </c>
      <c r="K24" s="118">
        <f>J24*12</f>
        <v>3840</v>
      </c>
    </row>
    <row r="25" spans="1:11" s="37" customFormat="1" ht="12.75">
      <c r="A25" s="64" t="s">
        <v>149</v>
      </c>
      <c r="B25" s="72">
        <v>75</v>
      </c>
      <c r="C25" s="72">
        <f>B25*Engager</f>
        <v>1125</v>
      </c>
      <c r="D25" s="119">
        <f>C25</f>
        <v>1125</v>
      </c>
      <c r="E25" s="118">
        <f>D25</f>
        <v>1125</v>
      </c>
      <c r="F25" s="118">
        <f>E25</f>
        <v>1125</v>
      </c>
      <c r="G25" s="118">
        <f>F25</f>
        <v>1125</v>
      </c>
      <c r="H25" s="118">
        <f>G25</f>
        <v>1125</v>
      </c>
      <c r="I25" s="133"/>
      <c r="J25" s="118">
        <f>D25-H25</f>
        <v>0</v>
      </c>
      <c r="K25" s="118">
        <f>J25*12</f>
        <v>0</v>
      </c>
    </row>
    <row r="26" spans="1:11" ht="12.75">
      <c r="A26" s="3" t="s">
        <v>36</v>
      </c>
      <c r="B26" s="17">
        <v>500</v>
      </c>
      <c r="C26" s="17">
        <f>B26*SEM</f>
        <v>675</v>
      </c>
      <c r="D26" s="63" t="s">
        <v>85</v>
      </c>
      <c r="E26" s="118">
        <f>C26</f>
        <v>675</v>
      </c>
      <c r="F26" s="118">
        <f>E26</f>
        <v>675</v>
      </c>
      <c r="G26" s="118">
        <f>F26</f>
        <v>675</v>
      </c>
      <c r="H26" s="118">
        <f>G26</f>
        <v>675</v>
      </c>
      <c r="I26" s="133"/>
      <c r="J26" s="118">
        <v>0</v>
      </c>
      <c r="K26" s="118">
        <f>J26*12</f>
        <v>0</v>
      </c>
    </row>
    <row r="27" spans="1:11" s="60" customFormat="1" ht="12.75">
      <c r="A27" s="36" t="s">
        <v>13</v>
      </c>
      <c r="B27" s="69"/>
      <c r="C27" s="69"/>
      <c r="D27" s="66">
        <f>SUM(D24:D26)</f>
        <v>1925</v>
      </c>
      <c r="E27" s="66">
        <f>SUM(E24:E26)</f>
        <v>2480</v>
      </c>
      <c r="F27" s="66">
        <f>SUM(F24:F26)</f>
        <v>2400</v>
      </c>
      <c r="G27" s="66">
        <f>SUM(G24:G26)</f>
        <v>2320</v>
      </c>
      <c r="H27" s="66">
        <f>SUM(H24:H26)</f>
        <v>2280</v>
      </c>
      <c r="I27" s="67"/>
      <c r="J27" s="68">
        <f>SUM(J24:J26)</f>
        <v>320</v>
      </c>
      <c r="K27" s="68">
        <f>SUM(K24:K26)</f>
        <v>3840</v>
      </c>
    </row>
    <row r="29" spans="1:13" ht="12.75">
      <c r="A29" s="176" t="s">
        <v>148</v>
      </c>
      <c r="B29" s="177"/>
      <c r="C29" s="177"/>
      <c r="D29" s="177"/>
      <c r="E29" s="178"/>
      <c r="F29" s="178"/>
      <c r="G29" s="178"/>
      <c r="H29" s="178"/>
      <c r="I29" s="178"/>
      <c r="J29" s="178"/>
      <c r="K29" s="178"/>
      <c r="L29" s="24"/>
      <c r="M29" s="25"/>
    </row>
    <row r="30" spans="1:11" ht="87.75" customHeight="1">
      <c r="A30" s="4" t="s">
        <v>2</v>
      </c>
      <c r="B30" s="56"/>
      <c r="C30" s="56"/>
      <c r="D30" s="5" t="s">
        <v>14</v>
      </c>
      <c r="E30" s="5" t="s">
        <v>0</v>
      </c>
      <c r="F30" s="5" t="s">
        <v>1</v>
      </c>
      <c r="G30" s="5" t="s">
        <v>3</v>
      </c>
      <c r="H30" s="5" t="s">
        <v>4</v>
      </c>
      <c r="I30" s="7"/>
      <c r="J30" s="5" t="s">
        <v>6</v>
      </c>
      <c r="K30" s="5" t="s">
        <v>5</v>
      </c>
    </row>
    <row r="31" spans="1:11" ht="12.75">
      <c r="A31" s="3" t="s">
        <v>18</v>
      </c>
      <c r="B31" s="17">
        <v>100</v>
      </c>
      <c r="C31" s="17">
        <f>B31*ROS</f>
        <v>800</v>
      </c>
      <c r="D31" s="118">
        <f>C31</f>
        <v>800</v>
      </c>
      <c r="E31" s="118">
        <f>C31*0.85</f>
        <v>680</v>
      </c>
      <c r="F31" s="118">
        <f>C31*0.75</f>
        <v>600</v>
      </c>
      <c r="G31" s="118">
        <f>C31*0.65</f>
        <v>520</v>
      </c>
      <c r="H31" s="118">
        <f>C31*0.6</f>
        <v>480</v>
      </c>
      <c r="I31" s="133"/>
      <c r="J31" s="118">
        <f>D31-H31</f>
        <v>320</v>
      </c>
      <c r="K31" s="118">
        <f>J31*12</f>
        <v>3840</v>
      </c>
    </row>
    <row r="32" spans="1:11" ht="12.75">
      <c r="A32" s="3" t="s">
        <v>36</v>
      </c>
      <c r="B32" s="17">
        <v>500</v>
      </c>
      <c r="C32" s="17">
        <f>B32*SEM</f>
        <v>675</v>
      </c>
      <c r="D32" s="63" t="s">
        <v>85</v>
      </c>
      <c r="E32" s="118">
        <f>C32</f>
        <v>675</v>
      </c>
      <c r="F32" s="118">
        <f>E32</f>
        <v>675</v>
      </c>
      <c r="G32" s="118">
        <f>F32</f>
        <v>675</v>
      </c>
      <c r="H32" s="118">
        <f>G32</f>
        <v>675</v>
      </c>
      <c r="I32" s="133"/>
      <c r="J32" s="118">
        <v>0</v>
      </c>
      <c r="K32" s="118">
        <f>J32*12</f>
        <v>0</v>
      </c>
    </row>
    <row r="33" spans="1:11" s="60" customFormat="1" ht="12.75">
      <c r="A33" s="36" t="s">
        <v>13</v>
      </c>
      <c r="B33" s="69"/>
      <c r="C33" s="69"/>
      <c r="D33" s="66">
        <f>SUM(D31:D32)</f>
        <v>800</v>
      </c>
      <c r="E33" s="66">
        <f>SUM(E31:E32)</f>
        <v>1355</v>
      </c>
      <c r="F33" s="66">
        <f>SUM(F31:F32)</f>
        <v>1275</v>
      </c>
      <c r="G33" s="66">
        <f>SUM(G31:G32)</f>
        <v>1195</v>
      </c>
      <c r="H33" s="66">
        <f>SUM(H31:H32)</f>
        <v>1155</v>
      </c>
      <c r="I33" s="67"/>
      <c r="J33" s="68">
        <f>SUM(J31:J32)</f>
        <v>320</v>
      </c>
      <c r="K33" s="68">
        <f>SUM(K31:K32)</f>
        <v>3840</v>
      </c>
    </row>
  </sheetData>
  <sheetProtection sheet="1" objects="1" scenarios="1"/>
  <mergeCells count="4">
    <mergeCell ref="A8:K8"/>
    <mergeCell ref="A15:K15"/>
    <mergeCell ref="A22:K22"/>
    <mergeCell ref="A29:K2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>
    <tabColor indexed="44"/>
  </sheetPr>
  <dimension ref="C1:J57"/>
  <sheetViews>
    <sheetView workbookViewId="0" topLeftCell="A1">
      <selection activeCell="L22" sqref="L22"/>
    </sheetView>
  </sheetViews>
  <sheetFormatPr defaultColWidth="9.140625" defaultRowHeight="12.75"/>
  <cols>
    <col min="1" max="1" width="3.28125" style="40" customWidth="1"/>
    <col min="2" max="2" width="4.00390625" style="40" customWidth="1"/>
    <col min="3" max="5" width="28.7109375" style="40" customWidth="1"/>
    <col min="6" max="6" width="13.00390625" style="40" customWidth="1"/>
    <col min="7" max="7" width="25.7109375" style="48" hidden="1" customWidth="1"/>
    <col min="8" max="9" width="25.7109375" style="51" hidden="1" customWidth="1"/>
    <col min="10" max="10" width="0" style="40" hidden="1" customWidth="1"/>
    <col min="11" max="16384" width="9.140625" style="40" customWidth="1"/>
  </cols>
  <sheetData>
    <row r="1" spans="3:5" ht="12.75">
      <c r="C1" s="202" t="s">
        <v>207</v>
      </c>
      <c r="D1" s="203"/>
      <c r="E1" s="204"/>
    </row>
    <row r="2" spans="3:5" ht="12.75">
      <c r="C2" s="146"/>
      <c r="D2" s="143"/>
      <c r="E2" s="144"/>
    </row>
    <row r="3" spans="3:5" ht="12.75">
      <c r="C3" s="146" t="s">
        <v>208</v>
      </c>
      <c r="D3" s="143"/>
      <c r="E3" s="144"/>
    </row>
    <row r="4" spans="3:5" ht="12.75">
      <c r="C4" s="142" t="s">
        <v>199</v>
      </c>
      <c r="D4" s="143"/>
      <c r="E4" s="144"/>
    </row>
    <row r="5" spans="3:5" ht="12.75">
      <c r="C5" s="145"/>
      <c r="D5" s="143"/>
      <c r="E5" s="144"/>
    </row>
    <row r="6" spans="3:5" ht="12.75">
      <c r="C6" s="146" t="s">
        <v>201</v>
      </c>
      <c r="D6" s="143"/>
      <c r="E6" s="144"/>
    </row>
    <row r="7" spans="3:5" ht="12.75">
      <c r="C7" s="145" t="s">
        <v>199</v>
      </c>
      <c r="D7" s="143"/>
      <c r="E7" s="144"/>
    </row>
    <row r="8" spans="3:5" ht="12.75">
      <c r="C8" s="145"/>
      <c r="D8" s="143"/>
      <c r="E8" s="144"/>
    </row>
    <row r="9" spans="3:5" ht="12.75">
      <c r="C9" s="146" t="s">
        <v>205</v>
      </c>
      <c r="D9" s="143"/>
      <c r="E9" s="144"/>
    </row>
    <row r="10" spans="3:5" ht="12.75">
      <c r="C10" s="145" t="s">
        <v>206</v>
      </c>
      <c r="D10" s="143"/>
      <c r="E10" s="144"/>
    </row>
    <row r="11" spans="3:5" ht="12.75">
      <c r="C11" s="145"/>
      <c r="D11" s="143"/>
      <c r="E11" s="144"/>
    </row>
    <row r="12" spans="3:5" ht="12.75">
      <c r="C12" s="146" t="s">
        <v>202</v>
      </c>
      <c r="D12" s="143"/>
      <c r="E12" s="144"/>
    </row>
    <row r="13" spans="3:5" ht="12">
      <c r="C13" s="147" t="s">
        <v>200</v>
      </c>
      <c r="D13" s="143"/>
      <c r="E13" s="144"/>
    </row>
    <row r="14" spans="3:5" ht="12">
      <c r="C14" s="147"/>
      <c r="D14" s="143"/>
      <c r="E14" s="144"/>
    </row>
    <row r="15" spans="3:5" ht="12">
      <c r="C15" s="148" t="s">
        <v>203</v>
      </c>
      <c r="D15" s="143"/>
      <c r="E15" s="144"/>
    </row>
    <row r="16" spans="3:5" ht="12">
      <c r="C16" s="149" t="s">
        <v>204</v>
      </c>
      <c r="D16" s="150"/>
      <c r="E16" s="151"/>
    </row>
    <row r="17" spans="7:10" ht="12">
      <c r="G17" s="48" t="s">
        <v>81</v>
      </c>
      <c r="H17" s="52" t="s">
        <v>82</v>
      </c>
      <c r="I17" s="52"/>
      <c r="J17" s="53"/>
    </row>
    <row r="18" spans="3:10" ht="12">
      <c r="C18" s="139" t="s">
        <v>65</v>
      </c>
      <c r="D18" s="140"/>
      <c r="E18" s="141"/>
      <c r="H18" s="55" t="s">
        <v>106</v>
      </c>
      <c r="I18" s="55" t="s">
        <v>84</v>
      </c>
      <c r="J18" s="53"/>
    </row>
    <row r="19" spans="3:10" ht="12">
      <c r="C19" s="138"/>
      <c r="D19" s="136"/>
      <c r="E19" s="137"/>
      <c r="H19" s="55"/>
      <c r="I19" s="55"/>
      <c r="J19" s="53"/>
    </row>
    <row r="20" spans="3:10" ht="12.75">
      <c r="C20" s="41" t="s">
        <v>66</v>
      </c>
      <c r="D20" s="41" t="s">
        <v>67</v>
      </c>
      <c r="E20" s="41" t="s">
        <v>68</v>
      </c>
      <c r="G20" s="49">
        <v>0.5</v>
      </c>
      <c r="H20" s="54">
        <f>((D29*$G$20)+(D43*$G$34)+($G$48*D57))-1</f>
        <v>8</v>
      </c>
      <c r="I20" s="54">
        <f>(C29*$G$20)+(C43*$G$34)+($G$48*C57)</f>
        <v>4.75</v>
      </c>
      <c r="J20" s="53" t="s">
        <v>20</v>
      </c>
    </row>
    <row r="21" spans="3:10" ht="12.75">
      <c r="C21" s="42">
        <v>8</v>
      </c>
      <c r="D21" s="42">
        <v>12</v>
      </c>
      <c r="E21" s="43" t="s">
        <v>69</v>
      </c>
      <c r="G21" s="49"/>
      <c r="H21" s="54">
        <f>((D22*$G$20)+(D36*$G$34)+(D50*$G$48))-1</f>
        <v>10.25</v>
      </c>
      <c r="I21" s="54">
        <f>(C22*$G$20)+(C36*$G$34)+(C50*$G$48)</f>
        <v>6.75</v>
      </c>
      <c r="J21" s="53" t="s">
        <v>70</v>
      </c>
    </row>
    <row r="22" spans="3:10" ht="12.75">
      <c r="C22" s="42">
        <v>7</v>
      </c>
      <c r="D22" s="42">
        <v>11</v>
      </c>
      <c r="E22" s="43" t="s">
        <v>70</v>
      </c>
      <c r="G22" s="49"/>
      <c r="H22" s="54">
        <f>((D23*$G$20)+(D38*$G$34)+(D52*$G$48))-1</f>
        <v>9.25</v>
      </c>
      <c r="I22" s="54">
        <f>(C23*$G$20)+(C38*$G$34)+(C52*$G$48)</f>
        <v>5.75</v>
      </c>
      <c r="J22" s="53" t="s">
        <v>83</v>
      </c>
    </row>
    <row r="23" spans="3:5" ht="12">
      <c r="C23" s="42">
        <v>6</v>
      </c>
      <c r="D23" s="42">
        <v>10</v>
      </c>
      <c r="E23" s="43" t="s">
        <v>71</v>
      </c>
    </row>
    <row r="24" spans="3:5" ht="12">
      <c r="C24" s="42">
        <v>6</v>
      </c>
      <c r="D24" s="42">
        <v>10</v>
      </c>
      <c r="E24" s="43" t="s">
        <v>72</v>
      </c>
    </row>
    <row r="25" spans="3:5" ht="12">
      <c r="C25" s="42">
        <v>6</v>
      </c>
      <c r="D25" s="42">
        <v>10</v>
      </c>
      <c r="E25" s="43" t="s">
        <v>73</v>
      </c>
    </row>
    <row r="26" spans="3:5" ht="12">
      <c r="C26" s="42">
        <v>6</v>
      </c>
      <c r="D26" s="42">
        <v>10</v>
      </c>
      <c r="E26" s="43" t="s">
        <v>74</v>
      </c>
    </row>
    <row r="27" spans="3:5" ht="12">
      <c r="C27" s="42">
        <v>6</v>
      </c>
      <c r="D27" s="42">
        <v>10</v>
      </c>
      <c r="E27" s="43" t="s">
        <v>75</v>
      </c>
    </row>
    <row r="28" spans="3:5" ht="12">
      <c r="C28" s="42">
        <v>6</v>
      </c>
      <c r="D28" s="42">
        <v>10</v>
      </c>
      <c r="E28" s="43" t="s">
        <v>76</v>
      </c>
    </row>
    <row r="29" spans="3:5" ht="12">
      <c r="C29" s="42">
        <v>5</v>
      </c>
      <c r="D29" s="42">
        <v>9</v>
      </c>
      <c r="E29" s="43" t="s">
        <v>20</v>
      </c>
    </row>
    <row r="32" spans="3:5" ht="12">
      <c r="C32" s="139" t="s">
        <v>77</v>
      </c>
      <c r="D32" s="140"/>
      <c r="E32" s="141"/>
    </row>
    <row r="33" spans="3:5" ht="12">
      <c r="C33" s="138"/>
      <c r="D33" s="136"/>
      <c r="E33" s="137"/>
    </row>
    <row r="34" spans="3:7" ht="12">
      <c r="C34" s="41" t="s">
        <v>66</v>
      </c>
      <c r="D34" s="41" t="s">
        <v>67</v>
      </c>
      <c r="E34" s="41" t="s">
        <v>68</v>
      </c>
      <c r="G34" s="48">
        <v>0.25</v>
      </c>
    </row>
    <row r="35" spans="3:5" ht="12">
      <c r="C35" s="42">
        <f aca="true" t="shared" si="0" ref="C35:C43">C21+1</f>
        <v>9</v>
      </c>
      <c r="D35" s="42">
        <v>15</v>
      </c>
      <c r="E35" s="43" t="s">
        <v>69</v>
      </c>
    </row>
    <row r="36" spans="3:5" ht="12">
      <c r="C36" s="42">
        <f t="shared" si="0"/>
        <v>8</v>
      </c>
      <c r="D36" s="42">
        <v>14</v>
      </c>
      <c r="E36" s="43" t="s">
        <v>70</v>
      </c>
    </row>
    <row r="37" spans="3:5" ht="12">
      <c r="C37" s="42">
        <f t="shared" si="0"/>
        <v>7</v>
      </c>
      <c r="D37" s="42">
        <v>13</v>
      </c>
      <c r="E37" s="43" t="s">
        <v>71</v>
      </c>
    </row>
    <row r="38" spans="3:5" ht="12">
      <c r="C38" s="42">
        <f t="shared" si="0"/>
        <v>7</v>
      </c>
      <c r="D38" s="42">
        <v>13</v>
      </c>
      <c r="E38" s="43" t="s">
        <v>72</v>
      </c>
    </row>
    <row r="39" spans="3:5" ht="12">
      <c r="C39" s="42">
        <f t="shared" si="0"/>
        <v>7</v>
      </c>
      <c r="D39" s="42">
        <v>13</v>
      </c>
      <c r="E39" s="43" t="s">
        <v>73</v>
      </c>
    </row>
    <row r="40" spans="3:7" ht="12">
      <c r="C40" s="42">
        <f t="shared" si="0"/>
        <v>7</v>
      </c>
      <c r="D40" s="42">
        <v>13</v>
      </c>
      <c r="E40" s="43" t="s">
        <v>74</v>
      </c>
      <c r="G40" s="50"/>
    </row>
    <row r="41" spans="3:5" ht="12">
      <c r="C41" s="42">
        <f t="shared" si="0"/>
        <v>7</v>
      </c>
      <c r="D41" s="42">
        <v>13</v>
      </c>
      <c r="E41" s="43" t="s">
        <v>75</v>
      </c>
    </row>
    <row r="42" spans="3:5" ht="12">
      <c r="C42" s="42">
        <f t="shared" si="0"/>
        <v>7</v>
      </c>
      <c r="D42" s="42">
        <v>13</v>
      </c>
      <c r="E42" s="43" t="s">
        <v>76</v>
      </c>
    </row>
    <row r="43" spans="3:5" ht="12">
      <c r="C43" s="42">
        <f t="shared" si="0"/>
        <v>6</v>
      </c>
      <c r="D43" s="42">
        <v>11</v>
      </c>
      <c r="E43" s="43" t="s">
        <v>20</v>
      </c>
    </row>
    <row r="46" spans="3:5" ht="12">
      <c r="C46" s="139" t="s">
        <v>78</v>
      </c>
      <c r="D46" s="140"/>
      <c r="E46" s="141"/>
    </row>
    <row r="47" spans="3:5" ht="12">
      <c r="C47" s="138"/>
      <c r="D47" s="136"/>
      <c r="E47" s="137"/>
    </row>
    <row r="48" spans="3:7" ht="12">
      <c r="C48" s="41" t="s">
        <v>66</v>
      </c>
      <c r="D48" s="41" t="s">
        <v>67</v>
      </c>
      <c r="E48" s="41" t="s">
        <v>68</v>
      </c>
      <c r="G48" s="48">
        <v>0.25</v>
      </c>
    </row>
    <row r="49" spans="3:5" ht="12">
      <c r="C49" s="42">
        <f aca="true" t="shared" si="1" ref="C49:D57">C21-2</f>
        <v>6</v>
      </c>
      <c r="D49" s="42">
        <f t="shared" si="1"/>
        <v>10</v>
      </c>
      <c r="E49" s="43" t="s">
        <v>69</v>
      </c>
    </row>
    <row r="50" spans="3:5" ht="12">
      <c r="C50" s="42">
        <f t="shared" si="1"/>
        <v>5</v>
      </c>
      <c r="D50" s="42">
        <f t="shared" si="1"/>
        <v>9</v>
      </c>
      <c r="E50" s="43" t="s">
        <v>70</v>
      </c>
    </row>
    <row r="51" spans="3:5" ht="12">
      <c r="C51" s="42">
        <f t="shared" si="1"/>
        <v>4</v>
      </c>
      <c r="D51" s="42">
        <f t="shared" si="1"/>
        <v>8</v>
      </c>
      <c r="E51" s="43" t="s">
        <v>71</v>
      </c>
    </row>
    <row r="52" spans="3:5" ht="12">
      <c r="C52" s="42">
        <f t="shared" si="1"/>
        <v>4</v>
      </c>
      <c r="D52" s="42">
        <f t="shared" si="1"/>
        <v>8</v>
      </c>
      <c r="E52" s="43" t="s">
        <v>72</v>
      </c>
    </row>
    <row r="53" spans="3:5" ht="12">
      <c r="C53" s="42">
        <f t="shared" si="1"/>
        <v>4</v>
      </c>
      <c r="D53" s="42">
        <f t="shared" si="1"/>
        <v>8</v>
      </c>
      <c r="E53" s="43" t="s">
        <v>73</v>
      </c>
    </row>
    <row r="54" spans="3:5" ht="12">
      <c r="C54" s="42">
        <f t="shared" si="1"/>
        <v>4</v>
      </c>
      <c r="D54" s="42">
        <f t="shared" si="1"/>
        <v>8</v>
      </c>
      <c r="E54" s="43" t="s">
        <v>74</v>
      </c>
    </row>
    <row r="55" spans="3:5" ht="12">
      <c r="C55" s="42">
        <f t="shared" si="1"/>
        <v>4</v>
      </c>
      <c r="D55" s="42">
        <f t="shared" si="1"/>
        <v>8</v>
      </c>
      <c r="E55" s="43" t="s">
        <v>75</v>
      </c>
    </row>
    <row r="56" spans="3:5" ht="12">
      <c r="C56" s="42">
        <f t="shared" si="1"/>
        <v>4</v>
      </c>
      <c r="D56" s="42">
        <f t="shared" si="1"/>
        <v>8</v>
      </c>
      <c r="E56" s="43" t="s">
        <v>76</v>
      </c>
    </row>
    <row r="57" spans="3:5" ht="12">
      <c r="C57" s="42">
        <f t="shared" si="1"/>
        <v>3</v>
      </c>
      <c r="D57" s="42">
        <f t="shared" si="1"/>
        <v>7</v>
      </c>
      <c r="E57" s="43" t="s">
        <v>20</v>
      </c>
    </row>
  </sheetData>
  <sheetProtection sheet="1" objects="1" scenarios="1"/>
  <mergeCells count="1">
    <mergeCell ref="C1:E1"/>
  </mergeCells>
  <printOptions/>
  <pageMargins left="0.75" right="0.75" top="1" bottom="1" header="0.5" footer="0.5"/>
  <pageSetup horizontalDpi="600" verticalDpi="600" orientation="portrait" r:id="rId1"/>
  <headerFooter alignWithMargins="0">
    <oddHeader>&amp;L&amp;"Arial,Bold"&amp;12&amp;A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>
    <tabColor indexed="44"/>
  </sheetPr>
  <dimension ref="B1:D57"/>
  <sheetViews>
    <sheetView workbookViewId="0" topLeftCell="A1">
      <selection activeCell="E28" sqref="E28"/>
    </sheetView>
  </sheetViews>
  <sheetFormatPr defaultColWidth="9.140625" defaultRowHeight="12.75"/>
  <cols>
    <col min="1" max="1" width="3.28125" style="40" customWidth="1"/>
    <col min="2" max="4" width="28.7109375" style="40" customWidth="1"/>
    <col min="5" max="6" width="13.00390625" style="40" customWidth="1"/>
    <col min="7" max="9" width="25.7109375" style="40" customWidth="1"/>
    <col min="10" max="16384" width="9.140625" style="40" customWidth="1"/>
  </cols>
  <sheetData>
    <row r="1" spans="2:4" ht="12.75">
      <c r="B1" s="202" t="s">
        <v>207</v>
      </c>
      <c r="C1" s="203"/>
      <c r="D1" s="204"/>
    </row>
    <row r="2" spans="2:4" ht="12.75">
      <c r="B2" s="146"/>
      <c r="C2" s="143"/>
      <c r="D2" s="144"/>
    </row>
    <row r="3" spans="2:4" ht="12.75">
      <c r="B3" s="146" t="s">
        <v>208</v>
      </c>
      <c r="C3" s="143"/>
      <c r="D3" s="144"/>
    </row>
    <row r="4" spans="2:4" ht="12.75">
      <c r="B4" s="142" t="s">
        <v>199</v>
      </c>
      <c r="C4" s="143"/>
      <c r="D4" s="144"/>
    </row>
    <row r="5" spans="2:4" ht="12.75">
      <c r="B5" s="145"/>
      <c r="C5" s="143"/>
      <c r="D5" s="144"/>
    </row>
    <row r="6" spans="2:4" ht="12.75">
      <c r="B6" s="146" t="s">
        <v>201</v>
      </c>
      <c r="C6" s="143"/>
      <c r="D6" s="144"/>
    </row>
    <row r="7" spans="2:4" ht="12.75">
      <c r="B7" s="145" t="s">
        <v>199</v>
      </c>
      <c r="C7" s="143"/>
      <c r="D7" s="144"/>
    </row>
    <row r="8" spans="2:4" ht="12.75">
      <c r="B8" s="145"/>
      <c r="C8" s="143"/>
      <c r="D8" s="144"/>
    </row>
    <row r="9" spans="2:4" ht="12.75">
      <c r="B9" s="146" t="s">
        <v>205</v>
      </c>
      <c r="C9" s="143"/>
      <c r="D9" s="144"/>
    </row>
    <row r="10" spans="2:4" ht="12.75">
      <c r="B10" s="145" t="s">
        <v>206</v>
      </c>
      <c r="C10" s="143"/>
      <c r="D10" s="144"/>
    </row>
    <row r="11" spans="2:4" ht="12.75">
      <c r="B11" s="145"/>
      <c r="C11" s="143"/>
      <c r="D11" s="144"/>
    </row>
    <row r="12" spans="2:4" ht="12.75">
      <c r="B12" s="146" t="s">
        <v>202</v>
      </c>
      <c r="C12" s="143"/>
      <c r="D12" s="144"/>
    </row>
    <row r="13" spans="2:4" ht="12">
      <c r="B13" s="147" t="s">
        <v>200</v>
      </c>
      <c r="C13" s="143"/>
      <c r="D13" s="144"/>
    </row>
    <row r="14" spans="2:4" ht="12">
      <c r="B14" s="147"/>
      <c r="C14" s="143"/>
      <c r="D14" s="144"/>
    </row>
    <row r="15" spans="2:4" ht="12">
      <c r="B15" s="148" t="s">
        <v>203</v>
      </c>
      <c r="C15" s="143"/>
      <c r="D15" s="144"/>
    </row>
    <row r="16" spans="2:4" ht="12">
      <c r="B16" s="149" t="s">
        <v>204</v>
      </c>
      <c r="C16" s="150"/>
      <c r="D16" s="151"/>
    </row>
    <row r="18" spans="2:4" ht="12">
      <c r="B18" s="139" t="s">
        <v>65</v>
      </c>
      <c r="C18" s="152"/>
      <c r="D18" s="141"/>
    </row>
    <row r="19" spans="2:4" ht="12">
      <c r="B19" s="138"/>
      <c r="C19" s="136"/>
      <c r="D19" s="137"/>
    </row>
    <row r="20" spans="2:4" ht="12">
      <c r="B20" s="41" t="s">
        <v>66</v>
      </c>
      <c r="C20" s="41" t="s">
        <v>67</v>
      </c>
      <c r="D20" s="41" t="s">
        <v>68</v>
      </c>
    </row>
    <row r="21" spans="2:4" ht="12">
      <c r="B21" s="42">
        <v>10</v>
      </c>
      <c r="C21" s="42">
        <v>14</v>
      </c>
      <c r="D21" s="43" t="s">
        <v>69</v>
      </c>
    </row>
    <row r="22" spans="2:4" ht="12">
      <c r="B22" s="42">
        <v>9</v>
      </c>
      <c r="C22" s="42">
        <v>13</v>
      </c>
      <c r="D22" s="43" t="s">
        <v>70</v>
      </c>
    </row>
    <row r="23" spans="2:4" ht="12">
      <c r="B23" s="42">
        <v>8</v>
      </c>
      <c r="C23" s="42">
        <v>12</v>
      </c>
      <c r="D23" s="43" t="s">
        <v>71</v>
      </c>
    </row>
    <row r="24" spans="2:4" ht="12">
      <c r="B24" s="42">
        <v>8</v>
      </c>
      <c r="C24" s="42">
        <v>12</v>
      </c>
      <c r="D24" s="43" t="s">
        <v>72</v>
      </c>
    </row>
    <row r="25" spans="2:4" ht="12">
      <c r="B25" s="42">
        <v>8</v>
      </c>
      <c r="C25" s="42">
        <v>12</v>
      </c>
      <c r="D25" s="43" t="s">
        <v>73</v>
      </c>
    </row>
    <row r="26" spans="2:4" ht="12">
      <c r="B26" s="42">
        <v>8</v>
      </c>
      <c r="C26" s="42">
        <v>12</v>
      </c>
      <c r="D26" s="43" t="s">
        <v>74</v>
      </c>
    </row>
    <row r="27" spans="2:4" ht="12">
      <c r="B27" s="42">
        <v>8</v>
      </c>
      <c r="C27" s="42">
        <v>12</v>
      </c>
      <c r="D27" s="43" t="s">
        <v>75</v>
      </c>
    </row>
    <row r="28" spans="2:4" ht="12">
      <c r="B28" s="42">
        <v>8</v>
      </c>
      <c r="C28" s="42">
        <v>12</v>
      </c>
      <c r="D28" s="43" t="s">
        <v>76</v>
      </c>
    </row>
    <row r="29" spans="2:4" ht="12">
      <c r="B29" s="42">
        <v>7</v>
      </c>
      <c r="C29" s="42">
        <v>11</v>
      </c>
      <c r="D29" s="43" t="s">
        <v>20</v>
      </c>
    </row>
    <row r="32" spans="2:4" ht="12">
      <c r="B32" s="139" t="s">
        <v>77</v>
      </c>
      <c r="C32" s="153"/>
      <c r="D32" s="141"/>
    </row>
    <row r="33" spans="2:4" ht="12">
      <c r="B33" s="138"/>
      <c r="C33" s="136"/>
      <c r="D33" s="137"/>
    </row>
    <row r="34" spans="2:4" ht="12">
      <c r="B34" s="41" t="s">
        <v>66</v>
      </c>
      <c r="C34" s="41" t="s">
        <v>67</v>
      </c>
      <c r="D34" s="41" t="s">
        <v>68</v>
      </c>
    </row>
    <row r="35" spans="2:4" ht="12">
      <c r="B35" s="42">
        <f aca="true" t="shared" si="0" ref="B35:C43">B21+1</f>
        <v>11</v>
      </c>
      <c r="C35" s="42">
        <f t="shared" si="0"/>
        <v>15</v>
      </c>
      <c r="D35" s="43" t="s">
        <v>69</v>
      </c>
    </row>
    <row r="36" spans="2:4" ht="12">
      <c r="B36" s="42">
        <f t="shared" si="0"/>
        <v>10</v>
      </c>
      <c r="C36" s="42">
        <f t="shared" si="0"/>
        <v>14</v>
      </c>
      <c r="D36" s="43" t="s">
        <v>70</v>
      </c>
    </row>
    <row r="37" spans="2:4" ht="12">
      <c r="B37" s="42">
        <f t="shared" si="0"/>
        <v>9</v>
      </c>
      <c r="C37" s="42">
        <f t="shared" si="0"/>
        <v>13</v>
      </c>
      <c r="D37" s="43" t="s">
        <v>71</v>
      </c>
    </row>
    <row r="38" spans="2:4" ht="12">
      <c r="B38" s="42">
        <f t="shared" si="0"/>
        <v>9</v>
      </c>
      <c r="C38" s="42">
        <f t="shared" si="0"/>
        <v>13</v>
      </c>
      <c r="D38" s="43" t="s">
        <v>72</v>
      </c>
    </row>
    <row r="39" spans="2:4" ht="12">
      <c r="B39" s="42">
        <f t="shared" si="0"/>
        <v>9</v>
      </c>
      <c r="C39" s="42">
        <f t="shared" si="0"/>
        <v>13</v>
      </c>
      <c r="D39" s="43" t="s">
        <v>73</v>
      </c>
    </row>
    <row r="40" spans="2:4" ht="12">
      <c r="B40" s="42">
        <f t="shared" si="0"/>
        <v>9</v>
      </c>
      <c r="C40" s="42">
        <f t="shared" si="0"/>
        <v>13</v>
      </c>
      <c r="D40" s="43" t="s">
        <v>74</v>
      </c>
    </row>
    <row r="41" spans="2:4" ht="12">
      <c r="B41" s="42">
        <f t="shared" si="0"/>
        <v>9</v>
      </c>
      <c r="C41" s="42">
        <f t="shared" si="0"/>
        <v>13</v>
      </c>
      <c r="D41" s="43" t="s">
        <v>75</v>
      </c>
    </row>
    <row r="42" spans="2:4" ht="12">
      <c r="B42" s="42">
        <f t="shared" si="0"/>
        <v>9</v>
      </c>
      <c r="C42" s="42">
        <f t="shared" si="0"/>
        <v>13</v>
      </c>
      <c r="D42" s="43" t="s">
        <v>76</v>
      </c>
    </row>
    <row r="43" spans="2:4" ht="12">
      <c r="B43" s="42">
        <f t="shared" si="0"/>
        <v>8</v>
      </c>
      <c r="C43" s="42">
        <f t="shared" si="0"/>
        <v>12</v>
      </c>
      <c r="D43" s="43" t="s">
        <v>20</v>
      </c>
    </row>
    <row r="46" spans="2:4" ht="12">
      <c r="B46" s="139" t="s">
        <v>78</v>
      </c>
      <c r="C46" s="152"/>
      <c r="D46" s="141"/>
    </row>
    <row r="47" spans="2:4" ht="12">
      <c r="B47" s="138"/>
      <c r="C47" s="136"/>
      <c r="D47" s="137"/>
    </row>
    <row r="48" spans="2:4" ht="12">
      <c r="B48" s="41" t="s">
        <v>66</v>
      </c>
      <c r="C48" s="41" t="s">
        <v>67</v>
      </c>
      <c r="D48" s="41" t="s">
        <v>68</v>
      </c>
    </row>
    <row r="49" spans="2:4" ht="12">
      <c r="B49" s="42">
        <f aca="true" t="shared" si="1" ref="B49:C57">B21-2</f>
        <v>8</v>
      </c>
      <c r="C49" s="42">
        <f t="shared" si="1"/>
        <v>12</v>
      </c>
      <c r="D49" s="43" t="s">
        <v>69</v>
      </c>
    </row>
    <row r="50" spans="2:4" ht="12">
      <c r="B50" s="42">
        <f t="shared" si="1"/>
        <v>7</v>
      </c>
      <c r="C50" s="42">
        <f t="shared" si="1"/>
        <v>11</v>
      </c>
      <c r="D50" s="43" t="s">
        <v>70</v>
      </c>
    </row>
    <row r="51" spans="2:4" ht="12">
      <c r="B51" s="42">
        <f t="shared" si="1"/>
        <v>6</v>
      </c>
      <c r="C51" s="42">
        <f t="shared" si="1"/>
        <v>10</v>
      </c>
      <c r="D51" s="43" t="s">
        <v>71</v>
      </c>
    </row>
    <row r="52" spans="2:4" ht="12">
      <c r="B52" s="42">
        <f t="shared" si="1"/>
        <v>6</v>
      </c>
      <c r="C52" s="42">
        <f t="shared" si="1"/>
        <v>10</v>
      </c>
      <c r="D52" s="43" t="s">
        <v>72</v>
      </c>
    </row>
    <row r="53" spans="2:4" ht="12">
      <c r="B53" s="42">
        <f t="shared" si="1"/>
        <v>6</v>
      </c>
      <c r="C53" s="42">
        <f t="shared" si="1"/>
        <v>10</v>
      </c>
      <c r="D53" s="43" t="s">
        <v>73</v>
      </c>
    </row>
    <row r="54" spans="2:4" ht="12">
      <c r="B54" s="42">
        <f t="shared" si="1"/>
        <v>6</v>
      </c>
      <c r="C54" s="42">
        <f t="shared" si="1"/>
        <v>10</v>
      </c>
      <c r="D54" s="43" t="s">
        <v>74</v>
      </c>
    </row>
    <row r="55" spans="2:4" ht="12">
      <c r="B55" s="42">
        <f t="shared" si="1"/>
        <v>6</v>
      </c>
      <c r="C55" s="42">
        <f t="shared" si="1"/>
        <v>10</v>
      </c>
      <c r="D55" s="43" t="s">
        <v>75</v>
      </c>
    </row>
    <row r="56" spans="2:4" ht="12">
      <c r="B56" s="42">
        <f t="shared" si="1"/>
        <v>6</v>
      </c>
      <c r="C56" s="42">
        <f t="shared" si="1"/>
        <v>10</v>
      </c>
      <c r="D56" s="43" t="s">
        <v>76</v>
      </c>
    </row>
    <row r="57" spans="2:4" ht="12">
      <c r="B57" s="42">
        <f t="shared" si="1"/>
        <v>5</v>
      </c>
      <c r="C57" s="42">
        <f t="shared" si="1"/>
        <v>9</v>
      </c>
      <c r="D57" s="43" t="s">
        <v>20</v>
      </c>
    </row>
  </sheetData>
  <sheetProtection sheet="1" objects="1" scenarios="1"/>
  <mergeCells count="1">
    <mergeCell ref="B1:D1"/>
  </mergeCells>
  <printOptions/>
  <pageMargins left="0.75" right="0.75" top="1" bottom="1" header="0.5" footer="0.5"/>
  <pageSetup horizontalDpi="600" verticalDpi="600" orientation="portrait" r:id="rId1"/>
  <headerFooter alignWithMargins="0">
    <oddHeader>&amp;L&amp;"Arial,Bold"&amp;12&amp;A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3"/>
  <sheetViews>
    <sheetView workbookViewId="0" topLeftCell="A1">
      <selection activeCell="B5" sqref="B5"/>
    </sheetView>
  </sheetViews>
  <sheetFormatPr defaultColWidth="9.140625" defaultRowHeight="12.75"/>
  <cols>
    <col min="1" max="1" width="32.140625" style="0" customWidth="1"/>
  </cols>
  <sheetData>
    <row r="1" spans="1:2" ht="12.75">
      <c r="A1" t="s">
        <v>90</v>
      </c>
      <c r="B1">
        <v>1.35</v>
      </c>
    </row>
    <row r="2" spans="1:2" ht="12.75">
      <c r="A2" t="s">
        <v>91</v>
      </c>
      <c r="B2">
        <v>30</v>
      </c>
    </row>
    <row r="3" spans="1:2" ht="12.75">
      <c r="A3" t="s">
        <v>92</v>
      </c>
      <c r="B3">
        <v>18</v>
      </c>
    </row>
    <row r="4" spans="1:2" ht="12.75">
      <c r="A4" t="s">
        <v>93</v>
      </c>
      <c r="B4">
        <v>15</v>
      </c>
    </row>
    <row r="5" spans="1:2" ht="12.75">
      <c r="A5" t="s">
        <v>94</v>
      </c>
      <c r="B5">
        <f>B3*1.25</f>
        <v>22.5</v>
      </c>
    </row>
    <row r="6" spans="1:2" ht="12.75">
      <c r="A6" t="s">
        <v>96</v>
      </c>
      <c r="B6">
        <v>3</v>
      </c>
    </row>
    <row r="7" spans="1:2" ht="12.75">
      <c r="A7" t="s">
        <v>97</v>
      </c>
      <c r="B7">
        <v>4.5</v>
      </c>
    </row>
    <row r="8" spans="1:2" ht="12.75">
      <c r="A8" t="s">
        <v>98</v>
      </c>
      <c r="B8">
        <v>4</v>
      </c>
    </row>
    <row r="9" spans="1:2" ht="12.75">
      <c r="A9" t="s">
        <v>99</v>
      </c>
      <c r="B9">
        <v>4.5</v>
      </c>
    </row>
    <row r="10" spans="1:2" ht="12.75">
      <c r="A10" t="s">
        <v>100</v>
      </c>
      <c r="B10">
        <v>7</v>
      </c>
    </row>
    <row r="11" spans="1:2" ht="12.75">
      <c r="A11" t="s">
        <v>101</v>
      </c>
      <c r="B11">
        <v>10</v>
      </c>
    </row>
    <row r="12" spans="1:2" ht="12.75">
      <c r="A12" t="s">
        <v>102</v>
      </c>
      <c r="B12">
        <v>8</v>
      </c>
    </row>
    <row r="13" spans="1:2" ht="12.75">
      <c r="A13" t="s">
        <v>103</v>
      </c>
      <c r="B13">
        <v>10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9">
    <tabColor indexed="44"/>
  </sheetPr>
  <dimension ref="B1:D50"/>
  <sheetViews>
    <sheetView workbookViewId="0" topLeftCell="A1">
      <selection activeCell="H28" sqref="H28"/>
    </sheetView>
  </sheetViews>
  <sheetFormatPr defaultColWidth="9.140625" defaultRowHeight="12.75"/>
  <cols>
    <col min="1" max="1" width="3.28125" style="40" customWidth="1"/>
    <col min="2" max="2" width="24.8515625" style="40" customWidth="1"/>
    <col min="3" max="3" width="26.8515625" style="40" customWidth="1"/>
    <col min="4" max="4" width="24.28125" style="40" customWidth="1"/>
    <col min="5" max="16384" width="9.140625" style="40" customWidth="1"/>
  </cols>
  <sheetData>
    <row r="1" spans="2:4" ht="12.75">
      <c r="B1" s="202" t="s">
        <v>207</v>
      </c>
      <c r="C1" s="203"/>
      <c r="D1" s="204"/>
    </row>
    <row r="2" spans="2:4" ht="12.75">
      <c r="B2" s="146"/>
      <c r="C2" s="143"/>
      <c r="D2" s="144"/>
    </row>
    <row r="3" spans="2:4" ht="12.75">
      <c r="B3" s="146" t="s">
        <v>208</v>
      </c>
      <c r="C3" s="143"/>
      <c r="D3" s="144"/>
    </row>
    <row r="4" spans="2:4" ht="12.75">
      <c r="B4" s="142" t="s">
        <v>199</v>
      </c>
      <c r="C4" s="143"/>
      <c r="D4" s="144"/>
    </row>
    <row r="5" spans="2:4" ht="12.75">
      <c r="B5" s="145"/>
      <c r="C5" s="143"/>
      <c r="D5" s="144"/>
    </row>
    <row r="6" spans="2:4" ht="12.75">
      <c r="B6" s="146" t="s">
        <v>201</v>
      </c>
      <c r="C6" s="143"/>
      <c r="D6" s="144"/>
    </row>
    <row r="7" spans="2:4" ht="12.75">
      <c r="B7" s="145" t="s">
        <v>199</v>
      </c>
      <c r="C7" s="143"/>
      <c r="D7" s="144"/>
    </row>
    <row r="8" spans="2:4" ht="12.75">
      <c r="B8" s="145"/>
      <c r="C8" s="143"/>
      <c r="D8" s="144"/>
    </row>
    <row r="9" spans="2:4" ht="12.75">
      <c r="B9" s="146" t="s">
        <v>205</v>
      </c>
      <c r="C9" s="143"/>
      <c r="D9" s="144"/>
    </row>
    <row r="10" spans="2:4" ht="12.75">
      <c r="B10" s="145" t="s">
        <v>206</v>
      </c>
      <c r="C10" s="143"/>
      <c r="D10" s="144"/>
    </row>
    <row r="11" spans="2:4" ht="12.75">
      <c r="B11" s="145"/>
      <c r="C11" s="143"/>
      <c r="D11" s="144"/>
    </row>
    <row r="12" spans="2:4" ht="12.75">
      <c r="B12" s="146" t="s">
        <v>202</v>
      </c>
      <c r="C12" s="143"/>
      <c r="D12" s="144"/>
    </row>
    <row r="13" spans="2:4" ht="12">
      <c r="B13" s="147" t="s">
        <v>200</v>
      </c>
      <c r="C13" s="143"/>
      <c r="D13" s="144"/>
    </row>
    <row r="14" spans="2:4" ht="12">
      <c r="B14" s="147"/>
      <c r="C14" s="143"/>
      <c r="D14" s="144"/>
    </row>
    <row r="15" spans="2:4" ht="12">
      <c r="B15" s="148" t="s">
        <v>203</v>
      </c>
      <c r="C15" s="143"/>
      <c r="D15" s="144"/>
    </row>
    <row r="16" spans="2:4" ht="12">
      <c r="B16" s="149" t="s">
        <v>204</v>
      </c>
      <c r="C16" s="150"/>
      <c r="D16" s="151"/>
    </row>
    <row r="18" spans="2:4" ht="12">
      <c r="B18" s="38" t="s">
        <v>65</v>
      </c>
      <c r="C18" s="39"/>
      <c r="D18" s="39"/>
    </row>
    <row r="20" spans="2:4" ht="12">
      <c r="B20" s="41" t="s">
        <v>66</v>
      </c>
      <c r="C20" s="41" t="s">
        <v>67</v>
      </c>
      <c r="D20" s="41" t="s">
        <v>68</v>
      </c>
    </row>
    <row r="21" spans="2:4" ht="12">
      <c r="B21" s="42">
        <f>'[1]Daily Papers'!B5-2</f>
        <v>8</v>
      </c>
      <c r="C21" s="42">
        <f>'[1]Daily Papers'!C5-2</f>
        <v>12</v>
      </c>
      <c r="D21" s="43" t="s">
        <v>69</v>
      </c>
    </row>
    <row r="22" spans="2:4" ht="12">
      <c r="B22" s="42">
        <f>'[1]Daily Papers'!B6-2</f>
        <v>7</v>
      </c>
      <c r="C22" s="42">
        <f>'[1]Daily Papers'!C6-2</f>
        <v>11</v>
      </c>
      <c r="D22" s="43" t="s">
        <v>70</v>
      </c>
    </row>
    <row r="23" spans="2:4" ht="12">
      <c r="B23" s="42">
        <f>'[1]Daily Papers'!B7-2</f>
        <v>6</v>
      </c>
      <c r="C23" s="42">
        <f>'[1]Daily Papers'!C7-2</f>
        <v>10</v>
      </c>
      <c r="D23" s="43" t="s">
        <v>71</v>
      </c>
    </row>
    <row r="24" spans="2:4" ht="12">
      <c r="B24" s="42">
        <f>'[1]Daily Papers'!B8-2</f>
        <v>6</v>
      </c>
      <c r="C24" s="42">
        <f>'[1]Daily Papers'!C8-2</f>
        <v>10</v>
      </c>
      <c r="D24" s="43" t="s">
        <v>72</v>
      </c>
    </row>
    <row r="25" spans="2:4" ht="12">
      <c r="B25" s="42">
        <f>'[1]Daily Papers'!B10-2</f>
        <v>6</v>
      </c>
      <c r="C25" s="42">
        <f>'[1]Daily Papers'!C10-2</f>
        <v>10</v>
      </c>
      <c r="D25" s="43" t="s">
        <v>74</v>
      </c>
    </row>
    <row r="26" spans="2:4" ht="12">
      <c r="B26" s="42">
        <f>'[1]Daily Papers'!B12-2</f>
        <v>6</v>
      </c>
      <c r="C26" s="42">
        <f>'[1]Daily Papers'!C12-2</f>
        <v>10</v>
      </c>
      <c r="D26" s="43" t="s">
        <v>79</v>
      </c>
    </row>
    <row r="27" spans="2:4" ht="12">
      <c r="B27" s="42">
        <f>'[1]Daily Papers'!B13-2</f>
        <v>5</v>
      </c>
      <c r="C27" s="42">
        <f>'[1]Daily Papers'!C13-2</f>
        <v>9</v>
      </c>
      <c r="D27" s="43" t="s">
        <v>20</v>
      </c>
    </row>
    <row r="30" spans="2:4" ht="12">
      <c r="B30" s="38" t="s">
        <v>77</v>
      </c>
      <c r="C30" s="39"/>
      <c r="D30" s="39"/>
    </row>
    <row r="32" spans="2:4" ht="12">
      <c r="B32" s="41" t="s">
        <v>66</v>
      </c>
      <c r="C32" s="41" t="s">
        <v>67</v>
      </c>
      <c r="D32" s="41" t="s">
        <v>68</v>
      </c>
    </row>
    <row r="33" spans="2:4" ht="12">
      <c r="B33" s="42">
        <f>B21+1</f>
        <v>9</v>
      </c>
      <c r="C33" s="42">
        <f>C21+1</f>
        <v>13</v>
      </c>
      <c r="D33" s="43" t="s">
        <v>69</v>
      </c>
    </row>
    <row r="34" spans="2:4" ht="12">
      <c r="B34" s="44">
        <f>B22+1</f>
        <v>8</v>
      </c>
      <c r="C34" s="44">
        <f>C22+1</f>
        <v>12</v>
      </c>
      <c r="D34" s="45" t="s">
        <v>70</v>
      </c>
    </row>
    <row r="35" spans="2:4" ht="12">
      <c r="B35" s="42">
        <f aca="true" t="shared" si="0" ref="B35:C38">B24+1</f>
        <v>7</v>
      </c>
      <c r="C35" s="42">
        <f t="shared" si="0"/>
        <v>11</v>
      </c>
      <c r="D35" s="43" t="s">
        <v>72</v>
      </c>
    </row>
    <row r="36" spans="2:4" ht="12">
      <c r="B36" s="42">
        <f t="shared" si="0"/>
        <v>7</v>
      </c>
      <c r="C36" s="42">
        <f t="shared" si="0"/>
        <v>11</v>
      </c>
      <c r="D36" s="43" t="s">
        <v>74</v>
      </c>
    </row>
    <row r="37" spans="2:4" ht="12">
      <c r="B37" s="42">
        <f t="shared" si="0"/>
        <v>7</v>
      </c>
      <c r="C37" s="42">
        <f t="shared" si="0"/>
        <v>11</v>
      </c>
      <c r="D37" s="43" t="s">
        <v>79</v>
      </c>
    </row>
    <row r="38" spans="2:4" ht="12">
      <c r="B38" s="42">
        <f t="shared" si="0"/>
        <v>6</v>
      </c>
      <c r="C38" s="42">
        <f t="shared" si="0"/>
        <v>10</v>
      </c>
      <c r="D38" s="43" t="s">
        <v>20</v>
      </c>
    </row>
    <row r="40" ht="12">
      <c r="D40" s="46" t="s">
        <v>80</v>
      </c>
    </row>
    <row r="41" spans="2:4" ht="12">
      <c r="B41" s="38" t="s">
        <v>78</v>
      </c>
      <c r="C41" s="39"/>
      <c r="D41" s="39"/>
    </row>
    <row r="43" spans="2:4" ht="12">
      <c r="B43" s="41" t="s">
        <v>66</v>
      </c>
      <c r="C43" s="41" t="s">
        <v>67</v>
      </c>
      <c r="D43" s="41" t="s">
        <v>68</v>
      </c>
    </row>
    <row r="44" spans="2:4" ht="12">
      <c r="B44" s="42">
        <f aca="true" t="shared" si="1" ref="B44:C50">B21-2</f>
        <v>6</v>
      </c>
      <c r="C44" s="42">
        <f t="shared" si="1"/>
        <v>10</v>
      </c>
      <c r="D44" s="43" t="s">
        <v>69</v>
      </c>
    </row>
    <row r="45" spans="2:4" ht="12">
      <c r="B45" s="42">
        <f t="shared" si="1"/>
        <v>5</v>
      </c>
      <c r="C45" s="42">
        <f t="shared" si="1"/>
        <v>9</v>
      </c>
      <c r="D45" s="43" t="s">
        <v>70</v>
      </c>
    </row>
    <row r="46" spans="2:4" ht="12">
      <c r="B46" s="42">
        <f t="shared" si="1"/>
        <v>4</v>
      </c>
      <c r="C46" s="42">
        <f t="shared" si="1"/>
        <v>8</v>
      </c>
      <c r="D46" s="43" t="s">
        <v>71</v>
      </c>
    </row>
    <row r="47" spans="2:4" ht="12">
      <c r="B47" s="42">
        <f t="shared" si="1"/>
        <v>4</v>
      </c>
      <c r="C47" s="42">
        <f t="shared" si="1"/>
        <v>8</v>
      </c>
      <c r="D47" s="43" t="s">
        <v>72</v>
      </c>
    </row>
    <row r="48" spans="2:4" ht="12">
      <c r="B48" s="42">
        <f t="shared" si="1"/>
        <v>4</v>
      </c>
      <c r="C48" s="42">
        <f t="shared" si="1"/>
        <v>8</v>
      </c>
      <c r="D48" s="43" t="s">
        <v>74</v>
      </c>
    </row>
    <row r="49" spans="2:4" ht="12">
      <c r="B49" s="42">
        <f t="shared" si="1"/>
        <v>4</v>
      </c>
      <c r="C49" s="42">
        <f t="shared" si="1"/>
        <v>8</v>
      </c>
      <c r="D49" s="43" t="s">
        <v>79</v>
      </c>
    </row>
    <row r="50" spans="2:4" ht="12">
      <c r="B50" s="42">
        <f t="shared" si="1"/>
        <v>3</v>
      </c>
      <c r="C50" s="42">
        <f t="shared" si="1"/>
        <v>7</v>
      </c>
      <c r="D50" s="43" t="s">
        <v>20</v>
      </c>
    </row>
  </sheetData>
  <sheetProtection sheet="1" objects="1" scenarios="1"/>
  <mergeCells count="1">
    <mergeCell ref="B1:D1"/>
  </mergeCells>
  <printOptions/>
  <pageMargins left="0.75" right="0.75" top="1" bottom="1" header="0.5" footer="0.5"/>
  <pageSetup horizontalDpi="600" verticalDpi="600" orientation="portrait" r:id="rId1"/>
  <headerFooter alignWithMargins="0">
    <oddHeader>&amp;L&amp;"Arial,Bold"&amp;12&amp;A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P23"/>
  <sheetViews>
    <sheetView showGridLines="0" workbookViewId="0" topLeftCell="A3">
      <selection activeCell="E22" sqref="E22:F22"/>
    </sheetView>
  </sheetViews>
  <sheetFormatPr defaultColWidth="9.140625" defaultRowHeight="12.75"/>
  <cols>
    <col min="1" max="1" width="17.00390625" style="0" customWidth="1"/>
    <col min="2" max="2" width="38.421875" style="8" customWidth="1"/>
    <col min="3" max="3" width="12.421875" style="0" customWidth="1"/>
    <col min="4" max="4" width="2.8515625" style="0" customWidth="1"/>
    <col min="5" max="5" width="9.28125" style="0" customWidth="1"/>
    <col min="6" max="6" width="2.8515625" style="0" hidden="1" customWidth="1"/>
    <col min="7" max="7" width="12.421875" style="0" customWidth="1"/>
    <col min="8" max="8" width="2.8515625" style="0" customWidth="1"/>
    <col min="9" max="9" width="9.8515625" style="0" customWidth="1"/>
    <col min="10" max="10" width="2.7109375" style="0" hidden="1" customWidth="1"/>
    <col min="11" max="11" width="12.28125" style="0" customWidth="1"/>
    <col min="12" max="12" width="2.140625" style="9" customWidth="1"/>
    <col min="13" max="14" width="14.7109375" style="0" customWidth="1"/>
    <col min="16" max="16" width="7.7109375" style="0" customWidth="1"/>
  </cols>
  <sheetData>
    <row r="1" ht="18" customHeight="1">
      <c r="B1" s="127" t="s">
        <v>187</v>
      </c>
    </row>
    <row r="2" spans="2:14" ht="12.75">
      <c r="B2" s="160" t="s">
        <v>188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2:14" ht="112.5" customHeight="1">
      <c r="B3" s="8" t="s">
        <v>190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3:14" ht="24" customHeight="1"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2:16" ht="12.75">
      <c r="B5" s="162" t="s">
        <v>189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5" s="109" customFormat="1" ht="81" customHeight="1">
      <c r="A6" s="83" t="s">
        <v>186</v>
      </c>
      <c r="B6" s="83" t="e">
        <f>#REF!</f>
        <v>#REF!</v>
      </c>
      <c r="C6" s="84" t="e">
        <f>#REF!</f>
        <v>#REF!</v>
      </c>
      <c r="D6" s="85"/>
      <c r="E6" s="86" t="e">
        <f>#REF!</f>
        <v>#REF!</v>
      </c>
      <c r="F6" s="87"/>
      <c r="G6" s="83" t="e">
        <f>#REF!</f>
        <v>#REF!</v>
      </c>
      <c r="H6" s="85"/>
      <c r="I6" s="86" t="e">
        <f>#REF!</f>
        <v>#REF!</v>
      </c>
      <c r="J6" s="87"/>
      <c r="K6" s="83" t="e">
        <f>#REF!</f>
        <v>#REF!</v>
      </c>
      <c r="L6" s="88"/>
      <c r="M6" s="83" t="e">
        <f>#REF!</f>
        <v>#REF!</v>
      </c>
      <c r="N6" s="83" t="e">
        <f>#REF!</f>
        <v>#REF!</v>
      </c>
      <c r="O6" s="110"/>
    </row>
    <row r="7" spans="2:15" s="77" customFormat="1" ht="12" customHeight="1" hidden="1">
      <c r="B7" s="79" t="e">
        <f>#REF!</f>
        <v>#REF!</v>
      </c>
      <c r="C7" s="80" t="e">
        <f>#REF!</f>
        <v>#REF!</v>
      </c>
      <c r="D7" s="81" t="e">
        <f>#REF!</f>
        <v>#REF!</v>
      </c>
      <c r="E7" s="81" t="e">
        <f>#REF!</f>
        <v>#REF!</v>
      </c>
      <c r="F7" s="81" t="e">
        <f>#REF!</f>
        <v>#REF!</v>
      </c>
      <c r="G7" s="81" t="e">
        <f>#REF!</f>
        <v>#REF!</v>
      </c>
      <c r="H7" s="81" t="e">
        <f>#REF!</f>
        <v>#REF!</v>
      </c>
      <c r="I7" s="81" t="e">
        <f>#REF!</f>
        <v>#REF!</v>
      </c>
      <c r="J7" s="81" t="e">
        <f>#REF!</f>
        <v>#REF!</v>
      </c>
      <c r="K7" s="81" t="e">
        <f>#REF!</f>
        <v>#REF!</v>
      </c>
      <c r="L7" s="82" t="e">
        <f>#REF!</f>
        <v>#REF!</v>
      </c>
      <c r="M7" s="81" t="e">
        <f>#REF!</f>
        <v>#REF!</v>
      </c>
      <c r="N7" s="81" t="e">
        <f>#REF!</f>
        <v>#REF!</v>
      </c>
      <c r="O7" s="81"/>
    </row>
    <row r="8" spans="1:14" ht="12.75" customHeight="1">
      <c r="A8" s="128" t="e">
        <f>#REF!*1000</f>
        <v>#REF!</v>
      </c>
      <c r="B8" s="90" t="e">
        <f>#REF!</f>
        <v>#REF!</v>
      </c>
      <c r="C8" s="118" t="e">
        <f>#REF!</f>
        <v>#REF!</v>
      </c>
      <c r="D8" s="120"/>
      <c r="E8" s="157" t="e">
        <f>#REF!</f>
        <v>#REF!</v>
      </c>
      <c r="F8" s="158"/>
      <c r="G8" s="118" t="e">
        <f>#REF!</f>
        <v>#REF!</v>
      </c>
      <c r="H8" s="120"/>
      <c r="I8" s="157" t="e">
        <f>#REF!</f>
        <v>#REF!</v>
      </c>
      <c r="J8" s="158"/>
      <c r="K8" s="118" t="e">
        <f>#REF!</f>
        <v>#REF!</v>
      </c>
      <c r="L8" s="10"/>
      <c r="M8" s="21" t="e">
        <f>#REF!</f>
        <v>#REF!</v>
      </c>
      <c r="N8" s="21" t="e">
        <f>#REF!</f>
        <v>#REF!</v>
      </c>
    </row>
    <row r="9" spans="1:14" s="78" customFormat="1" ht="3.75" customHeight="1">
      <c r="A9" s="129"/>
      <c r="B9" s="98" t="e">
        <f>#REF!</f>
        <v>#REF!</v>
      </c>
      <c r="C9" s="121"/>
      <c r="D9" s="122"/>
      <c r="E9" s="122"/>
      <c r="F9" s="122"/>
      <c r="G9" s="122"/>
      <c r="H9" s="122"/>
      <c r="I9" s="122"/>
      <c r="J9" s="122"/>
      <c r="K9" s="122"/>
      <c r="L9" s="100"/>
      <c r="M9" s="99"/>
      <c r="N9" s="101"/>
    </row>
    <row r="10" spans="1:14" ht="12.75">
      <c r="A10" s="128" t="e">
        <f>#REF!*1000</f>
        <v>#REF!</v>
      </c>
      <c r="B10" s="91" t="e">
        <f>#REF!</f>
        <v>#REF!</v>
      </c>
      <c r="C10" s="123" t="e">
        <f>#REF!</f>
        <v>#REF!</v>
      </c>
      <c r="D10" s="124"/>
      <c r="E10" s="157" t="e">
        <f>#REF!</f>
        <v>#REF!</v>
      </c>
      <c r="F10" s="158"/>
      <c r="G10" s="123" t="e">
        <f>#REF!</f>
        <v>#REF!</v>
      </c>
      <c r="H10" s="124"/>
      <c r="I10" s="157" t="e">
        <f>#REF!</f>
        <v>#REF!</v>
      </c>
      <c r="J10" s="158"/>
      <c r="K10" s="123" t="e">
        <f>#REF!</f>
        <v>#REF!</v>
      </c>
      <c r="L10" s="93"/>
      <c r="M10" s="92" t="e">
        <f>#REF!</f>
        <v>#REF!</v>
      </c>
      <c r="N10" s="92" t="e">
        <f>#REF!</f>
        <v>#REF!</v>
      </c>
    </row>
    <row r="11" spans="1:14" ht="12.75">
      <c r="A11" s="128" t="e">
        <f>#REF!*1000</f>
        <v>#REF!</v>
      </c>
      <c r="B11" s="90" t="e">
        <f>#REF!</f>
        <v>#REF!</v>
      </c>
      <c r="C11" s="118" t="e">
        <f>#REF!</f>
        <v>#REF!</v>
      </c>
      <c r="D11" s="120"/>
      <c r="E11" s="157" t="e">
        <f>#REF!</f>
        <v>#REF!</v>
      </c>
      <c r="F11" s="158"/>
      <c r="G11" s="118" t="e">
        <f>#REF!</f>
        <v>#REF!</v>
      </c>
      <c r="H11" s="120"/>
      <c r="I11" s="157" t="e">
        <f>#REF!</f>
        <v>#REF!</v>
      </c>
      <c r="J11" s="158"/>
      <c r="K11" s="118" t="e">
        <f>#REF!</f>
        <v>#REF!</v>
      </c>
      <c r="L11" s="10"/>
      <c r="M11" s="21" t="e">
        <f>#REF!</f>
        <v>#REF!</v>
      </c>
      <c r="N11" s="21" t="e">
        <f>#REF!</f>
        <v>#REF!</v>
      </c>
    </row>
    <row r="12" spans="1:14" ht="12.75">
      <c r="A12" s="128" t="e">
        <f>#REF!*1000</f>
        <v>#REF!</v>
      </c>
      <c r="B12" s="90" t="e">
        <f>#REF!</f>
        <v>#REF!</v>
      </c>
      <c r="C12" s="118" t="e">
        <f>#REF!</f>
        <v>#REF!</v>
      </c>
      <c r="D12" s="120"/>
      <c r="E12" s="157" t="e">
        <f>#REF!</f>
        <v>#REF!</v>
      </c>
      <c r="F12" s="158"/>
      <c r="G12" s="118" t="e">
        <f>#REF!</f>
        <v>#REF!</v>
      </c>
      <c r="H12" s="120"/>
      <c r="I12" s="157" t="e">
        <f>#REF!</f>
        <v>#REF!</v>
      </c>
      <c r="J12" s="158"/>
      <c r="K12" s="118" t="e">
        <f>#REF!</f>
        <v>#REF!</v>
      </c>
      <c r="L12" s="10"/>
      <c r="M12" s="21" t="e">
        <f>#REF!</f>
        <v>#REF!</v>
      </c>
      <c r="N12" s="21" t="e">
        <f>#REF!</f>
        <v>#REF!</v>
      </c>
    </row>
    <row r="13" spans="1:14" ht="12.75">
      <c r="A13" s="128" t="e">
        <f>#REF!*1000</f>
        <v>#REF!</v>
      </c>
      <c r="B13" s="90" t="e">
        <f>#REF!</f>
        <v>#REF!</v>
      </c>
      <c r="C13" s="118" t="e">
        <f>#REF!</f>
        <v>#REF!</v>
      </c>
      <c r="D13" s="120"/>
      <c r="E13" s="157" t="e">
        <f>#REF!</f>
        <v>#REF!</v>
      </c>
      <c r="F13" s="158"/>
      <c r="G13" s="118" t="e">
        <f>#REF!</f>
        <v>#REF!</v>
      </c>
      <c r="H13" s="120"/>
      <c r="I13" s="157" t="e">
        <f>#REF!</f>
        <v>#REF!</v>
      </c>
      <c r="J13" s="158"/>
      <c r="K13" s="118" t="e">
        <f>#REF!</f>
        <v>#REF!</v>
      </c>
      <c r="L13" s="10"/>
      <c r="M13" s="21" t="e">
        <f>#REF!</f>
        <v>#REF!</v>
      </c>
      <c r="N13" s="21" t="e">
        <f>#REF!</f>
        <v>#REF!</v>
      </c>
    </row>
    <row r="14" spans="1:14" ht="12.75">
      <c r="A14" s="128" t="e">
        <f>#REF!*1000</f>
        <v>#REF!</v>
      </c>
      <c r="B14" s="90" t="e">
        <f>#REF!</f>
        <v>#REF!</v>
      </c>
      <c r="C14" s="118" t="e">
        <f>#REF!</f>
        <v>#REF!</v>
      </c>
      <c r="D14" s="120"/>
      <c r="E14" s="157" t="e">
        <f>#REF!</f>
        <v>#REF!</v>
      </c>
      <c r="F14" s="158"/>
      <c r="G14" s="118" t="e">
        <f>#REF!</f>
        <v>#REF!</v>
      </c>
      <c r="H14" s="120"/>
      <c r="I14" s="157" t="e">
        <f>#REF!</f>
        <v>#REF!</v>
      </c>
      <c r="J14" s="158"/>
      <c r="K14" s="118" t="e">
        <f>#REF!</f>
        <v>#REF!</v>
      </c>
      <c r="L14" s="10"/>
      <c r="M14" s="21" t="e">
        <f>#REF!</f>
        <v>#REF!</v>
      </c>
      <c r="N14" s="21" t="e">
        <f>#REF!</f>
        <v>#REF!</v>
      </c>
    </row>
    <row r="15" spans="1:14" ht="3.75" customHeight="1">
      <c r="A15" s="130"/>
      <c r="B15" s="95"/>
      <c r="C15" s="121"/>
      <c r="D15" s="122"/>
      <c r="E15" s="122"/>
      <c r="F15" s="122"/>
      <c r="G15" s="122"/>
      <c r="H15" s="122"/>
      <c r="I15" s="122"/>
      <c r="J15" s="122"/>
      <c r="K15" s="122"/>
      <c r="L15" s="89"/>
      <c r="M15" s="96"/>
      <c r="N15" s="97"/>
    </row>
    <row r="16" spans="1:14" ht="12.75">
      <c r="A16" s="128" t="e">
        <f>#REF!*1000</f>
        <v>#REF!</v>
      </c>
      <c r="B16" s="91" t="e">
        <f>#REF!</f>
        <v>#REF!</v>
      </c>
      <c r="C16" s="123" t="e">
        <f>#REF!</f>
        <v>#REF!</v>
      </c>
      <c r="D16" s="124"/>
      <c r="E16" s="157" t="e">
        <f>#REF!</f>
        <v>#REF!</v>
      </c>
      <c r="F16" s="158"/>
      <c r="G16" s="123" t="e">
        <f>#REF!</f>
        <v>#REF!</v>
      </c>
      <c r="H16" s="124"/>
      <c r="I16" s="157" t="e">
        <f>#REF!</f>
        <v>#REF!</v>
      </c>
      <c r="J16" s="158"/>
      <c r="K16" s="123" t="e">
        <f>#REF!</f>
        <v>#REF!</v>
      </c>
      <c r="L16" s="93"/>
      <c r="M16" s="92" t="e">
        <f>#REF!</f>
        <v>#REF!</v>
      </c>
      <c r="N16" s="92" t="e">
        <f>#REF!</f>
        <v>#REF!</v>
      </c>
    </row>
    <row r="17" spans="1:14" ht="3.75" customHeight="1">
      <c r="A17" s="130"/>
      <c r="B17" s="95"/>
      <c r="C17" s="96"/>
      <c r="D17" s="89"/>
      <c r="E17" s="89"/>
      <c r="F17" s="89"/>
      <c r="G17" s="89"/>
      <c r="H17" s="89"/>
      <c r="I17" s="89"/>
      <c r="J17" s="89"/>
      <c r="K17" s="89"/>
      <c r="L17" s="89"/>
      <c r="M17" s="96"/>
      <c r="N17" s="97"/>
    </row>
    <row r="18" spans="1:14" ht="12.75">
      <c r="A18" s="2" t="e">
        <f>#REF!</f>
        <v>#REF!</v>
      </c>
      <c r="B18" s="91" t="e">
        <f>#REF!</f>
        <v>#REF!</v>
      </c>
      <c r="C18" s="94" t="e">
        <f>#REF!</f>
        <v>#REF!</v>
      </c>
      <c r="D18" s="62"/>
      <c r="E18" s="157" t="e">
        <f>#REF!</f>
        <v>#REF!</v>
      </c>
      <c r="F18" s="158"/>
      <c r="G18" s="123" t="e">
        <f>#REF!</f>
        <v>#REF!</v>
      </c>
      <c r="H18" s="124"/>
      <c r="I18" s="157" t="e">
        <f>#REF!</f>
        <v>#REF!</v>
      </c>
      <c r="J18" s="158"/>
      <c r="K18" s="123" t="e">
        <f>#REF!</f>
        <v>#REF!</v>
      </c>
      <c r="L18" s="93"/>
      <c r="M18" s="92" t="e">
        <f>#REF!</f>
        <v>#REF!</v>
      </c>
      <c r="N18" s="92" t="e">
        <f>#REF!</f>
        <v>#REF!</v>
      </c>
    </row>
    <row r="19" spans="1:14" ht="3.75" customHeight="1">
      <c r="A19" s="131"/>
      <c r="B19" s="95"/>
      <c r="C19" s="96"/>
      <c r="D19" s="89"/>
      <c r="E19" s="89"/>
      <c r="F19" s="89"/>
      <c r="G19" s="89"/>
      <c r="H19" s="89"/>
      <c r="I19" s="89"/>
      <c r="J19" s="89"/>
      <c r="K19" s="89"/>
      <c r="L19" s="89"/>
      <c r="M19" s="96"/>
      <c r="N19" s="97"/>
    </row>
    <row r="20" spans="1:14" ht="12.75">
      <c r="A20" s="128" t="e">
        <f>#REF!*1000</f>
        <v>#REF!</v>
      </c>
      <c r="B20" s="91" t="e">
        <f>#REF!</f>
        <v>#REF!</v>
      </c>
      <c r="C20" s="123" t="e">
        <f>#REF!</f>
        <v>#REF!</v>
      </c>
      <c r="D20" s="124"/>
      <c r="E20" s="157" t="e">
        <f>#REF!</f>
        <v>#REF!</v>
      </c>
      <c r="F20" s="158"/>
      <c r="G20" s="123" t="e">
        <f>#REF!</f>
        <v>#REF!</v>
      </c>
      <c r="H20" s="124"/>
      <c r="I20" s="157" t="e">
        <f>#REF!</f>
        <v>#REF!</v>
      </c>
      <c r="J20" s="158"/>
      <c r="K20" s="123" t="e">
        <f>#REF!</f>
        <v>#REF!</v>
      </c>
      <c r="L20" s="93"/>
      <c r="M20" s="92" t="e">
        <f>#REF!</f>
        <v>#REF!</v>
      </c>
      <c r="N20" s="92" t="e">
        <f>#REF!</f>
        <v>#REF!</v>
      </c>
    </row>
    <row r="21" spans="1:14" ht="3.75" customHeight="1">
      <c r="A21" s="125"/>
      <c r="B21" s="95"/>
      <c r="C21" s="96"/>
      <c r="D21" s="89"/>
      <c r="E21" s="89"/>
      <c r="F21" s="89"/>
      <c r="G21" s="89"/>
      <c r="H21" s="89"/>
      <c r="I21" s="89"/>
      <c r="J21" s="89"/>
      <c r="K21" s="89"/>
      <c r="L21" s="89"/>
      <c r="M21" s="96"/>
      <c r="N21" s="97"/>
    </row>
    <row r="22" spans="1:14" ht="12.75">
      <c r="A22" s="112"/>
      <c r="B22" s="102" t="e">
        <f>#REF!</f>
        <v>#REF!</v>
      </c>
      <c r="C22" s="103" t="e">
        <f>#REF!</f>
        <v>#REF!</v>
      </c>
      <c r="D22" s="104"/>
      <c r="E22" s="155" t="e">
        <f>#REF!</f>
        <v>#REF!</v>
      </c>
      <c r="F22" s="156"/>
      <c r="G22" s="105" t="e">
        <f>#REF!</f>
        <v>#REF!</v>
      </c>
      <c r="H22" s="104"/>
      <c r="I22" s="155" t="e">
        <f>#REF!</f>
        <v>#REF!</v>
      </c>
      <c r="J22" s="156"/>
      <c r="K22" s="106" t="e">
        <f>#REF!</f>
        <v>#REF!</v>
      </c>
      <c r="L22" s="65"/>
      <c r="M22" s="68" t="e">
        <f>#REF!</f>
        <v>#REF!</v>
      </c>
      <c r="N22" s="107" t="e">
        <f>#REF!</f>
        <v>#REF!</v>
      </c>
    </row>
    <row r="23" spans="1:14" ht="12.75">
      <c r="A23" s="112"/>
      <c r="B23" s="36" t="e">
        <f>#REF!</f>
        <v>#REF!</v>
      </c>
      <c r="C23" s="68" t="e">
        <f>#REF!</f>
        <v>#REF!</v>
      </c>
      <c r="D23" s="108"/>
      <c r="E23" s="155" t="e">
        <f>#REF!</f>
        <v>#REF!</v>
      </c>
      <c r="F23" s="159"/>
      <c r="G23" s="68" t="e">
        <f>#REF!</f>
        <v>#REF!</v>
      </c>
      <c r="H23" s="108"/>
      <c r="I23" s="155" t="e">
        <f>#REF!</f>
        <v>#REF!</v>
      </c>
      <c r="J23" s="159"/>
      <c r="K23" s="68" t="e">
        <f>#REF!</f>
        <v>#REF!</v>
      </c>
      <c r="L23" s="111"/>
      <c r="M23" s="112"/>
      <c r="N23" s="112"/>
    </row>
  </sheetData>
  <sheetProtection/>
  <mergeCells count="24">
    <mergeCell ref="B2:N2"/>
    <mergeCell ref="B5:P5"/>
    <mergeCell ref="I18:J18"/>
    <mergeCell ref="I20:J20"/>
    <mergeCell ref="I8:J8"/>
    <mergeCell ref="I10:J10"/>
    <mergeCell ref="I11:J11"/>
    <mergeCell ref="I22:J22"/>
    <mergeCell ref="E23:F23"/>
    <mergeCell ref="I23:J23"/>
    <mergeCell ref="I12:J12"/>
    <mergeCell ref="I13:J13"/>
    <mergeCell ref="I14:J14"/>
    <mergeCell ref="I16:J16"/>
    <mergeCell ref="E16:F16"/>
    <mergeCell ref="E18:F18"/>
    <mergeCell ref="E20:F20"/>
    <mergeCell ref="E22:F22"/>
    <mergeCell ref="E8:F8"/>
    <mergeCell ref="E10:F10"/>
    <mergeCell ref="E11:F11"/>
    <mergeCell ref="E12:F12"/>
    <mergeCell ref="E13:F13"/>
    <mergeCell ref="E14:F14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35"/>
  <sheetViews>
    <sheetView workbookViewId="0" topLeftCell="A7">
      <selection activeCell="F22" sqref="F22"/>
    </sheetView>
  </sheetViews>
  <sheetFormatPr defaultColWidth="9.140625" defaultRowHeight="12.75"/>
  <cols>
    <col min="1" max="1" width="52.140625" style="0" customWidth="1"/>
    <col min="2" max="2" width="13.8515625" style="0" hidden="1" customWidth="1"/>
    <col min="3" max="3" width="13.8515625" style="18" hidden="1" customWidth="1"/>
    <col min="4" max="8" width="10.140625" style="0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60" customFormat="1" ht="12.75">
      <c r="A1" s="60" t="s">
        <v>182</v>
      </c>
      <c r="C1" s="113"/>
    </row>
    <row r="2" spans="1:3" s="115" customFormat="1" ht="11.25">
      <c r="A2" s="114" t="s">
        <v>180</v>
      </c>
      <c r="C2" s="116"/>
    </row>
    <row r="3" spans="1:3" s="115" customFormat="1" ht="11.25">
      <c r="A3" s="114" t="s">
        <v>195</v>
      </c>
      <c r="C3" s="116"/>
    </row>
    <row r="4" spans="1:3" s="115" customFormat="1" ht="11.25">
      <c r="A4" s="114" t="s">
        <v>185</v>
      </c>
      <c r="C4" s="116"/>
    </row>
    <row r="5" spans="1:3" s="115" customFormat="1" ht="11.25">
      <c r="A5" s="114" t="s">
        <v>181</v>
      </c>
      <c r="C5" s="116"/>
    </row>
    <row r="6" spans="1:3" s="115" customFormat="1" ht="11.25">
      <c r="A6" s="114" t="s">
        <v>184</v>
      </c>
      <c r="C6" s="116"/>
    </row>
    <row r="8" spans="1:13" ht="12.75">
      <c r="A8" s="164" t="s">
        <v>52</v>
      </c>
      <c r="B8" s="165"/>
      <c r="C8" s="165"/>
      <c r="D8" s="165"/>
      <c r="E8" s="166"/>
      <c r="F8" s="166"/>
      <c r="G8" s="166"/>
      <c r="H8" s="166"/>
      <c r="I8" s="166"/>
      <c r="J8" s="166"/>
      <c r="K8" s="166"/>
      <c r="L8" s="34"/>
      <c r="M8" s="35"/>
    </row>
    <row r="9" spans="1:11" ht="87.75" customHeight="1">
      <c r="A9" s="4" t="s">
        <v>2</v>
      </c>
      <c r="B9" s="4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19</v>
      </c>
      <c r="B10" s="19">
        <v>200</v>
      </c>
      <c r="C10" s="26">
        <f>B10*ROS</f>
        <v>1600</v>
      </c>
      <c r="D10" s="118">
        <f>C10</f>
        <v>1600</v>
      </c>
      <c r="E10" s="118">
        <f>C10*0.85</f>
        <v>1360</v>
      </c>
      <c r="F10" s="118">
        <f>C10*0.75</f>
        <v>1200</v>
      </c>
      <c r="G10" s="118">
        <f>C10*0.65</f>
        <v>1040</v>
      </c>
      <c r="H10" s="118">
        <f>C10*0.6</f>
        <v>960</v>
      </c>
      <c r="I10" s="118"/>
      <c r="J10" s="118">
        <f>D10-H10</f>
        <v>640</v>
      </c>
      <c r="K10" s="118">
        <f aca="true" t="shared" si="0" ref="K10:K16">J10*12</f>
        <v>7680</v>
      </c>
    </row>
    <row r="11" spans="1:11" ht="12.75">
      <c r="A11" s="3" t="s">
        <v>44</v>
      </c>
      <c r="B11" s="19">
        <v>50</v>
      </c>
      <c r="C11" s="26">
        <f>B11*News</f>
        <v>512.5</v>
      </c>
      <c r="D11" s="118">
        <f>C11</f>
        <v>512.5</v>
      </c>
      <c r="E11" s="118">
        <f>C11*0.85</f>
        <v>435.625</v>
      </c>
      <c r="F11" s="118">
        <f>C11*0.75</f>
        <v>384.375</v>
      </c>
      <c r="G11" s="118">
        <f>C11*0.7</f>
        <v>358.75</v>
      </c>
      <c r="H11" s="118">
        <f>C11*0.66</f>
        <v>338.25</v>
      </c>
      <c r="I11" s="118"/>
      <c r="J11" s="118">
        <f>D11-H11</f>
        <v>174.25</v>
      </c>
      <c r="K11" s="118">
        <f t="shared" si="0"/>
        <v>2091</v>
      </c>
    </row>
    <row r="12" spans="1:11" ht="12.75">
      <c r="A12" s="3" t="s">
        <v>218</v>
      </c>
      <c r="B12" s="3" t="s">
        <v>58</v>
      </c>
      <c r="C12" s="17">
        <f>B12*Shopper</f>
        <v>2700</v>
      </c>
      <c r="D12" s="119">
        <f>C12</f>
        <v>2700</v>
      </c>
      <c r="E12" s="118">
        <f aca="true" t="shared" si="1" ref="E12:H15">D12</f>
        <v>2700</v>
      </c>
      <c r="F12" s="118">
        <f t="shared" si="1"/>
        <v>2700</v>
      </c>
      <c r="G12" s="118">
        <f t="shared" si="1"/>
        <v>2700</v>
      </c>
      <c r="H12" s="118">
        <f>G12</f>
        <v>2700</v>
      </c>
      <c r="I12" s="133"/>
      <c r="J12" s="118">
        <f>D12-H12</f>
        <v>0</v>
      </c>
      <c r="K12" s="118">
        <f t="shared" si="0"/>
        <v>0</v>
      </c>
    </row>
    <row r="13" spans="1:11" ht="12.75">
      <c r="A13" s="3" t="s">
        <v>121</v>
      </c>
      <c r="B13" s="3" t="s">
        <v>58</v>
      </c>
      <c r="C13" s="17">
        <f>B13*Shopper</f>
        <v>2700</v>
      </c>
      <c r="D13" s="119">
        <f>C13</f>
        <v>2700</v>
      </c>
      <c r="E13" s="118">
        <f t="shared" si="1"/>
        <v>2700</v>
      </c>
      <c r="F13" s="118">
        <f t="shared" si="1"/>
        <v>2700</v>
      </c>
      <c r="G13" s="118">
        <f t="shared" si="1"/>
        <v>2700</v>
      </c>
      <c r="H13" s="118">
        <f>G13</f>
        <v>2700</v>
      </c>
      <c r="I13" s="133"/>
      <c r="J13" s="118">
        <f>D13-H13</f>
        <v>0</v>
      </c>
      <c r="K13" s="118">
        <f t="shared" si="0"/>
        <v>0</v>
      </c>
    </row>
    <row r="14" spans="1:11" ht="12.75">
      <c r="A14" s="3" t="s">
        <v>104</v>
      </c>
      <c r="B14" s="3" t="s">
        <v>119</v>
      </c>
      <c r="C14" s="17">
        <f>(B14*SEM)</f>
        <v>1350</v>
      </c>
      <c r="D14" s="63" t="s">
        <v>85</v>
      </c>
      <c r="E14" s="118">
        <f>C14</f>
        <v>1350</v>
      </c>
      <c r="F14" s="118">
        <f t="shared" si="1"/>
        <v>1350</v>
      </c>
      <c r="G14" s="118">
        <f t="shared" si="1"/>
        <v>1350</v>
      </c>
      <c r="H14" s="118">
        <f t="shared" si="1"/>
        <v>1350</v>
      </c>
      <c r="I14" s="133"/>
      <c r="J14" s="118">
        <v>0</v>
      </c>
      <c r="K14" s="118">
        <f t="shared" si="0"/>
        <v>0</v>
      </c>
    </row>
    <row r="15" spans="1:11" ht="12.75">
      <c r="A15" s="3" t="s">
        <v>48</v>
      </c>
      <c r="B15" s="3" t="s">
        <v>24</v>
      </c>
      <c r="C15" s="17">
        <f>B15*Zillow</f>
        <v>1500</v>
      </c>
      <c r="D15" s="119">
        <f>C15</f>
        <v>1500</v>
      </c>
      <c r="E15" s="118">
        <f>D15</f>
        <v>1500</v>
      </c>
      <c r="F15" s="118">
        <f t="shared" si="1"/>
        <v>1500</v>
      </c>
      <c r="G15" s="118">
        <f t="shared" si="1"/>
        <v>1500</v>
      </c>
      <c r="H15" s="118">
        <f t="shared" si="1"/>
        <v>1500</v>
      </c>
      <c r="I15" s="133"/>
      <c r="J15" s="118">
        <f>D15-H15</f>
        <v>0</v>
      </c>
      <c r="K15" s="118">
        <f t="shared" si="0"/>
        <v>0</v>
      </c>
    </row>
    <row r="16" spans="1:11" s="60" customFormat="1" ht="12.75">
      <c r="A16" s="36" t="s">
        <v>13</v>
      </c>
      <c r="B16" s="36"/>
      <c r="C16" s="66">
        <f aca="true" t="shared" si="2" ref="C16:H16">SUM(C10:C15)</f>
        <v>10362.5</v>
      </c>
      <c r="D16" s="66">
        <f t="shared" si="2"/>
        <v>9012.5</v>
      </c>
      <c r="E16" s="66">
        <f t="shared" si="2"/>
        <v>10045.625</v>
      </c>
      <c r="F16" s="66">
        <f t="shared" si="2"/>
        <v>9834.375</v>
      </c>
      <c r="G16" s="66">
        <f t="shared" si="2"/>
        <v>9648.75</v>
      </c>
      <c r="H16" s="66">
        <f t="shared" si="2"/>
        <v>9548.25</v>
      </c>
      <c r="I16" s="67"/>
      <c r="J16" s="68">
        <f>SUM(J10:J15)</f>
        <v>814.25</v>
      </c>
      <c r="K16" s="68">
        <f t="shared" si="0"/>
        <v>9771</v>
      </c>
    </row>
    <row r="17" spans="1:11" s="9" customFormat="1" ht="12.75">
      <c r="A17" s="11"/>
      <c r="B17" s="11"/>
      <c r="C17" s="58"/>
      <c r="D17" s="27"/>
      <c r="E17" s="13"/>
      <c r="F17" s="13"/>
      <c r="G17" s="13"/>
      <c r="H17" s="13"/>
      <c r="I17" s="13"/>
      <c r="J17" s="13"/>
      <c r="K17" s="13"/>
    </row>
    <row r="18" spans="1:13" ht="12.75">
      <c r="A18" s="164" t="s">
        <v>53</v>
      </c>
      <c r="B18" s="165"/>
      <c r="C18" s="165"/>
      <c r="D18" s="165"/>
      <c r="E18" s="166"/>
      <c r="F18" s="166"/>
      <c r="G18" s="166"/>
      <c r="H18" s="166"/>
      <c r="I18" s="166"/>
      <c r="J18" s="166"/>
      <c r="K18" s="166"/>
      <c r="L18" s="34"/>
      <c r="M18" s="35"/>
    </row>
    <row r="19" spans="1:11" ht="87.75" customHeight="1">
      <c r="A19" s="4" t="s">
        <v>2</v>
      </c>
      <c r="B19" s="4"/>
      <c r="C19" s="56"/>
      <c r="D19" s="5" t="s">
        <v>14</v>
      </c>
      <c r="E19" s="5" t="s">
        <v>0</v>
      </c>
      <c r="F19" s="5" t="s">
        <v>1</v>
      </c>
      <c r="G19" s="5" t="s">
        <v>3</v>
      </c>
      <c r="H19" s="5" t="s">
        <v>4</v>
      </c>
      <c r="I19" s="7"/>
      <c r="J19" s="5" t="s">
        <v>6</v>
      </c>
      <c r="K19" s="5" t="s">
        <v>5</v>
      </c>
    </row>
    <row r="20" spans="1:11" ht="12.75">
      <c r="A20" s="3" t="s">
        <v>46</v>
      </c>
      <c r="B20" s="19">
        <v>125</v>
      </c>
      <c r="C20" s="26">
        <f>B20*ROS</f>
        <v>1000</v>
      </c>
      <c r="D20" s="118">
        <f>C20</f>
        <v>1000</v>
      </c>
      <c r="E20" s="118">
        <f>C20*0.85</f>
        <v>850</v>
      </c>
      <c r="F20" s="118">
        <f>C20*0.75</f>
        <v>750</v>
      </c>
      <c r="G20" s="118">
        <f>C20*0.65</f>
        <v>650</v>
      </c>
      <c r="H20" s="118">
        <f>C20*0.6</f>
        <v>600</v>
      </c>
      <c r="I20" s="118"/>
      <c r="J20" s="118">
        <f>D20-H20</f>
        <v>400</v>
      </c>
      <c r="K20" s="118">
        <f aca="true" t="shared" si="3" ref="K20:K26">J20*12</f>
        <v>4800</v>
      </c>
    </row>
    <row r="21" spans="1:11" ht="12.75">
      <c r="A21" s="3" t="s">
        <v>45</v>
      </c>
      <c r="B21" s="19">
        <v>35</v>
      </c>
      <c r="C21" s="26">
        <f>B21*News</f>
        <v>358.75</v>
      </c>
      <c r="D21" s="118">
        <f>C21</f>
        <v>358.75</v>
      </c>
      <c r="E21" s="118">
        <f>C21*0.85</f>
        <v>304.9375</v>
      </c>
      <c r="F21" s="118">
        <f>C21*0.75</f>
        <v>269.0625</v>
      </c>
      <c r="G21" s="118">
        <f>C21*0.7</f>
        <v>251.12499999999997</v>
      </c>
      <c r="H21" s="118">
        <f>C21*0.66</f>
        <v>236.775</v>
      </c>
      <c r="I21" s="118"/>
      <c r="J21" s="118">
        <f>D21-H21</f>
        <v>121.975</v>
      </c>
      <c r="K21" s="118">
        <f t="shared" si="3"/>
        <v>1463.6999999999998</v>
      </c>
    </row>
    <row r="22" spans="1:11" ht="12.75">
      <c r="A22" s="3" t="s">
        <v>219</v>
      </c>
      <c r="B22" s="3" t="s">
        <v>27</v>
      </c>
      <c r="C22" s="17">
        <f>B22*Shopper</f>
        <v>1350</v>
      </c>
      <c r="D22" s="119">
        <f>C22</f>
        <v>1350</v>
      </c>
      <c r="E22" s="118">
        <f aca="true" t="shared" si="4" ref="E22:H23">D22</f>
        <v>1350</v>
      </c>
      <c r="F22" s="118">
        <f t="shared" si="4"/>
        <v>1350</v>
      </c>
      <c r="G22" s="118">
        <f t="shared" si="4"/>
        <v>1350</v>
      </c>
      <c r="H22" s="118">
        <f t="shared" si="4"/>
        <v>1350</v>
      </c>
      <c r="I22" s="133"/>
      <c r="J22" s="118">
        <f>D22-H22</f>
        <v>0</v>
      </c>
      <c r="K22" s="118">
        <f t="shared" si="3"/>
        <v>0</v>
      </c>
    </row>
    <row r="23" spans="1:11" ht="12.75">
      <c r="A23" s="3" t="s">
        <v>120</v>
      </c>
      <c r="B23" s="3" t="s">
        <v>27</v>
      </c>
      <c r="C23" s="17">
        <f>B23*Shopper</f>
        <v>1350</v>
      </c>
      <c r="D23" s="119">
        <f>C23</f>
        <v>1350</v>
      </c>
      <c r="E23" s="118">
        <f t="shared" si="4"/>
        <v>1350</v>
      </c>
      <c r="F23" s="118">
        <f t="shared" si="4"/>
        <v>1350</v>
      </c>
      <c r="G23" s="118">
        <f t="shared" si="4"/>
        <v>1350</v>
      </c>
      <c r="H23" s="118">
        <f>G23</f>
        <v>1350</v>
      </c>
      <c r="I23" s="133"/>
      <c r="J23" s="118">
        <f>D23-H23</f>
        <v>0</v>
      </c>
      <c r="K23" s="118">
        <f t="shared" si="3"/>
        <v>0</v>
      </c>
    </row>
    <row r="24" spans="1:11" ht="12.75">
      <c r="A24" s="3" t="s">
        <v>105</v>
      </c>
      <c r="B24" s="3" t="s">
        <v>118</v>
      </c>
      <c r="C24" s="17">
        <f>(B24*SEM)</f>
        <v>810</v>
      </c>
      <c r="D24" s="63" t="s">
        <v>85</v>
      </c>
      <c r="E24" s="118">
        <f>C24</f>
        <v>810</v>
      </c>
      <c r="F24" s="118">
        <f>E24</f>
        <v>810</v>
      </c>
      <c r="G24" s="118">
        <f>F24</f>
        <v>810</v>
      </c>
      <c r="H24" s="118">
        <f>G24</f>
        <v>810</v>
      </c>
      <c r="I24" s="133"/>
      <c r="J24" s="118">
        <v>0</v>
      </c>
      <c r="K24" s="118">
        <f t="shared" si="3"/>
        <v>0</v>
      </c>
    </row>
    <row r="25" spans="1:11" ht="12.75">
      <c r="A25" s="3" t="s">
        <v>47</v>
      </c>
      <c r="B25" s="3" t="s">
        <v>26</v>
      </c>
      <c r="C25" s="17">
        <f>B25*Zillow</f>
        <v>750</v>
      </c>
      <c r="D25" s="134">
        <f>C25</f>
        <v>750</v>
      </c>
      <c r="E25" s="118">
        <f>C25</f>
        <v>750</v>
      </c>
      <c r="F25" s="118">
        <f>E25</f>
        <v>750</v>
      </c>
      <c r="G25" s="118">
        <f>F25</f>
        <v>750</v>
      </c>
      <c r="H25" s="118">
        <f>G25</f>
        <v>750</v>
      </c>
      <c r="I25" s="133"/>
      <c r="J25" s="118">
        <v>0</v>
      </c>
      <c r="K25" s="118">
        <f t="shared" si="3"/>
        <v>0</v>
      </c>
    </row>
    <row r="26" spans="1:11" s="60" customFormat="1" ht="12.75">
      <c r="A26" s="36" t="s">
        <v>13</v>
      </c>
      <c r="B26" s="36"/>
      <c r="C26" s="66">
        <f aca="true" t="shared" si="5" ref="C26:H26">SUM(C20:C25)</f>
        <v>5618.75</v>
      </c>
      <c r="D26" s="66">
        <f t="shared" si="5"/>
        <v>4808.75</v>
      </c>
      <c r="E26" s="66">
        <f t="shared" si="5"/>
        <v>5414.9375</v>
      </c>
      <c r="F26" s="66">
        <f t="shared" si="5"/>
        <v>5279.0625</v>
      </c>
      <c r="G26" s="66">
        <f t="shared" si="5"/>
        <v>5161.125</v>
      </c>
      <c r="H26" s="66">
        <f t="shared" si="5"/>
        <v>5096.775</v>
      </c>
      <c r="I26" s="67"/>
      <c r="J26" s="68">
        <f>SUM(J20:J25)</f>
        <v>521.975</v>
      </c>
      <c r="K26" s="68">
        <f t="shared" si="3"/>
        <v>6263.700000000001</v>
      </c>
    </row>
    <row r="27" spans="1:11" s="9" customFormat="1" ht="12.75">
      <c r="A27" s="14"/>
      <c r="B27" s="14"/>
      <c r="C27" s="59"/>
      <c r="D27" s="15"/>
      <c r="E27" s="15"/>
      <c r="F27" s="15"/>
      <c r="G27" s="15"/>
      <c r="H27" s="15"/>
      <c r="I27" s="16"/>
      <c r="J27" s="15"/>
      <c r="K27" s="15"/>
    </row>
    <row r="28" spans="1:13" ht="12.75">
      <c r="A28" s="164" t="s">
        <v>54</v>
      </c>
      <c r="B28" s="165"/>
      <c r="C28" s="165"/>
      <c r="D28" s="165"/>
      <c r="E28" s="166"/>
      <c r="F28" s="166"/>
      <c r="G28" s="166"/>
      <c r="H28" s="166"/>
      <c r="I28" s="166"/>
      <c r="J28" s="166"/>
      <c r="K28" s="166"/>
      <c r="L28" s="34"/>
      <c r="M28" s="35"/>
    </row>
    <row r="29" spans="1:11" ht="87.75" customHeight="1">
      <c r="A29" s="4" t="s">
        <v>2</v>
      </c>
      <c r="B29" s="4"/>
      <c r="C29" s="56"/>
      <c r="D29" s="5" t="s">
        <v>14</v>
      </c>
      <c r="E29" s="5" t="s">
        <v>0</v>
      </c>
      <c r="F29" s="5" t="s">
        <v>1</v>
      </c>
      <c r="G29" s="5" t="s">
        <v>3</v>
      </c>
      <c r="H29" s="5" t="s">
        <v>4</v>
      </c>
      <c r="I29" s="7"/>
      <c r="J29" s="5" t="s">
        <v>6</v>
      </c>
      <c r="K29" s="5" t="s">
        <v>5</v>
      </c>
    </row>
    <row r="30" spans="1:11" ht="12.75">
      <c r="A30" s="3" t="s">
        <v>123</v>
      </c>
      <c r="B30" s="3" t="s">
        <v>107</v>
      </c>
      <c r="C30" s="26">
        <f>B30*ROS</f>
        <v>320</v>
      </c>
      <c r="D30" s="118">
        <f>C30</f>
        <v>320</v>
      </c>
      <c r="E30" s="118">
        <f>C30*0.85</f>
        <v>272</v>
      </c>
      <c r="F30" s="118">
        <f>C30*0.75</f>
        <v>240</v>
      </c>
      <c r="G30" s="118">
        <f>C30*0.65</f>
        <v>208</v>
      </c>
      <c r="H30" s="118">
        <f>C30*0.6</f>
        <v>192</v>
      </c>
      <c r="I30" s="133"/>
      <c r="J30" s="118">
        <f>D30-H30</f>
        <v>128</v>
      </c>
      <c r="K30" s="118">
        <f aca="true" t="shared" si="6" ref="K30:K35">J30*12</f>
        <v>1536</v>
      </c>
    </row>
    <row r="31" spans="1:11" ht="12.75">
      <c r="A31" s="3" t="s">
        <v>108</v>
      </c>
      <c r="B31" s="3" t="s">
        <v>109</v>
      </c>
      <c r="C31" s="26">
        <f>B31*News</f>
        <v>153.75</v>
      </c>
      <c r="D31" s="118">
        <f>C31</f>
        <v>153.75</v>
      </c>
      <c r="E31" s="118">
        <f>C31*0.85</f>
        <v>130.6875</v>
      </c>
      <c r="F31" s="118">
        <f>C31*0.75</f>
        <v>115.3125</v>
      </c>
      <c r="G31" s="118">
        <f>C31*0.7</f>
        <v>107.625</v>
      </c>
      <c r="H31" s="118">
        <f>C31*0.66</f>
        <v>101.47500000000001</v>
      </c>
      <c r="I31" s="133"/>
      <c r="J31" s="118">
        <f>D31-H31</f>
        <v>52.27499999999999</v>
      </c>
      <c r="K31" s="118">
        <f t="shared" si="6"/>
        <v>627.3</v>
      </c>
    </row>
    <row r="32" spans="1:11" ht="12.75">
      <c r="A32" s="3" t="s">
        <v>220</v>
      </c>
      <c r="B32" s="3" t="s">
        <v>26</v>
      </c>
      <c r="C32" s="17">
        <f>B32*Shopper</f>
        <v>450</v>
      </c>
      <c r="D32" s="119">
        <f>C32</f>
        <v>450</v>
      </c>
      <c r="E32" s="118">
        <f aca="true" t="shared" si="7" ref="E32:H33">D32</f>
        <v>450</v>
      </c>
      <c r="F32" s="118">
        <f t="shared" si="7"/>
        <v>450</v>
      </c>
      <c r="G32" s="118">
        <f t="shared" si="7"/>
        <v>450</v>
      </c>
      <c r="H32" s="118">
        <f t="shared" si="7"/>
        <v>450</v>
      </c>
      <c r="I32" s="133"/>
      <c r="J32" s="118">
        <f>D32-H32</f>
        <v>0</v>
      </c>
      <c r="K32" s="118">
        <f t="shared" si="6"/>
        <v>0</v>
      </c>
    </row>
    <row r="33" spans="1:11" ht="12.75">
      <c r="A33" s="3" t="s">
        <v>122</v>
      </c>
      <c r="B33" s="3" t="s">
        <v>26</v>
      </c>
      <c r="C33" s="17">
        <f>B33*Shopper</f>
        <v>450</v>
      </c>
      <c r="D33" s="119">
        <f>C33</f>
        <v>450</v>
      </c>
      <c r="E33" s="118">
        <f t="shared" si="7"/>
        <v>450</v>
      </c>
      <c r="F33" s="118">
        <f t="shared" si="7"/>
        <v>450</v>
      </c>
      <c r="G33" s="118">
        <f t="shared" si="7"/>
        <v>450</v>
      </c>
      <c r="H33" s="118">
        <f>G33</f>
        <v>450</v>
      </c>
      <c r="I33" s="133"/>
      <c r="J33" s="118">
        <f>D33-H33</f>
        <v>0</v>
      </c>
      <c r="K33" s="118">
        <f t="shared" si="6"/>
        <v>0</v>
      </c>
    </row>
    <row r="34" spans="1:11" ht="12.75">
      <c r="A34" s="3" t="s">
        <v>36</v>
      </c>
      <c r="B34" s="3" t="s">
        <v>95</v>
      </c>
      <c r="C34" s="17">
        <f>(B34*SEM)</f>
        <v>675</v>
      </c>
      <c r="D34" s="63" t="s">
        <v>85</v>
      </c>
      <c r="E34" s="118">
        <f>C34</f>
        <v>675</v>
      </c>
      <c r="F34" s="118">
        <f>E34</f>
        <v>675</v>
      </c>
      <c r="G34" s="118">
        <f>F34</f>
        <v>675</v>
      </c>
      <c r="H34" s="118">
        <f>G34</f>
        <v>675</v>
      </c>
      <c r="I34" s="133"/>
      <c r="J34" s="118">
        <v>0</v>
      </c>
      <c r="K34" s="118">
        <f t="shared" si="6"/>
        <v>0</v>
      </c>
    </row>
    <row r="35" spans="1:11" s="60" customFormat="1" ht="12.75">
      <c r="A35" s="36" t="s">
        <v>13</v>
      </c>
      <c r="B35" s="36"/>
      <c r="C35" s="69">
        <f aca="true" t="shared" si="8" ref="C35:H35">SUM(C30:C34)</f>
        <v>2048.75</v>
      </c>
      <c r="D35" s="66">
        <f t="shared" si="8"/>
        <v>1373.75</v>
      </c>
      <c r="E35" s="66">
        <f t="shared" si="8"/>
        <v>1977.6875</v>
      </c>
      <c r="F35" s="66">
        <f t="shared" si="8"/>
        <v>1930.3125</v>
      </c>
      <c r="G35" s="66">
        <f t="shared" si="8"/>
        <v>1890.625</v>
      </c>
      <c r="H35" s="66">
        <f t="shared" si="8"/>
        <v>1868.475</v>
      </c>
      <c r="I35" s="67"/>
      <c r="J35" s="70">
        <f>SUM(J30:J34)</f>
        <v>180.27499999999998</v>
      </c>
      <c r="K35" s="68">
        <f t="shared" si="6"/>
        <v>2163.2999999999997</v>
      </c>
    </row>
  </sheetData>
  <sheetProtection sheet="1" objects="1" scenarios="1"/>
  <mergeCells count="3">
    <mergeCell ref="A8:K8"/>
    <mergeCell ref="A18:K18"/>
    <mergeCell ref="A28:K28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41"/>
  <sheetViews>
    <sheetView workbookViewId="0" topLeftCell="A15">
      <selection activeCell="H5" sqref="H5"/>
    </sheetView>
  </sheetViews>
  <sheetFormatPr defaultColWidth="9.140625" defaultRowHeight="12.75"/>
  <cols>
    <col min="1" max="1" width="52.7109375" style="0" customWidth="1"/>
    <col min="2" max="3" width="9.140625" style="0" hidden="1" customWidth="1"/>
    <col min="10" max="10" width="10.140625" style="0" customWidth="1"/>
    <col min="11" max="11" width="12.140625" style="0" customWidth="1"/>
    <col min="13" max="13" width="7.7109375" style="0" customWidth="1"/>
  </cols>
  <sheetData>
    <row r="1" s="60" customFormat="1" ht="12.75">
      <c r="A1" s="60" t="s">
        <v>182</v>
      </c>
    </row>
    <row r="2" s="115" customFormat="1" ht="11.25">
      <c r="A2" s="114" t="s">
        <v>180</v>
      </c>
    </row>
    <row r="3" s="115" customFormat="1" ht="11.25">
      <c r="A3" s="114" t="s">
        <v>195</v>
      </c>
    </row>
    <row r="4" s="115" customFormat="1" ht="11.25">
      <c r="A4" s="114" t="s">
        <v>185</v>
      </c>
    </row>
    <row r="5" s="115" customFormat="1" ht="11.25">
      <c r="A5" s="114" t="s">
        <v>181</v>
      </c>
    </row>
    <row r="6" s="115" customFormat="1" ht="11.25">
      <c r="A6" s="114" t="s">
        <v>184</v>
      </c>
    </row>
    <row r="8" spans="1:13" ht="12.75">
      <c r="A8" s="170" t="s">
        <v>129</v>
      </c>
      <c r="B8" s="168"/>
      <c r="C8" s="168"/>
      <c r="D8" s="168"/>
      <c r="E8" s="172"/>
      <c r="F8" s="172"/>
      <c r="G8" s="172"/>
      <c r="H8" s="172"/>
      <c r="I8" s="172"/>
      <c r="J8" s="172"/>
      <c r="K8" s="172"/>
      <c r="L8" s="168"/>
      <c r="M8" s="169"/>
    </row>
    <row r="9" spans="1:11" ht="87.75" customHeight="1">
      <c r="A9" s="4" t="s">
        <v>2</v>
      </c>
      <c r="B9" s="4"/>
      <c r="C9" s="4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17</v>
      </c>
      <c r="B10" s="17">
        <v>100</v>
      </c>
      <c r="C10" s="17">
        <f>((B10/3)*News)+((B10/3*Other)*2)</f>
        <v>958.3333333333335</v>
      </c>
      <c r="D10" s="135">
        <f>C10</f>
        <v>958.3333333333335</v>
      </c>
      <c r="E10" s="135">
        <f>C10*0.85</f>
        <v>814.5833333333335</v>
      </c>
      <c r="F10" s="135">
        <f>C10*0.75</f>
        <v>718.7500000000001</v>
      </c>
      <c r="G10" s="135">
        <f>C10*0.65</f>
        <v>622.9166666666667</v>
      </c>
      <c r="H10" s="135">
        <f>C10*0.6</f>
        <v>575.0000000000001</v>
      </c>
      <c r="I10" s="135"/>
      <c r="J10" s="135">
        <f>D10-H10</f>
        <v>383.33333333333337</v>
      </c>
      <c r="K10" s="135">
        <f>J10*12</f>
        <v>4600</v>
      </c>
    </row>
    <row r="11" spans="1:11" ht="12.75">
      <c r="A11" s="3" t="s">
        <v>19</v>
      </c>
      <c r="B11" s="17">
        <v>200</v>
      </c>
      <c r="C11" s="18">
        <f>B11*ROS</f>
        <v>1600</v>
      </c>
      <c r="D11" s="135">
        <f>C11</f>
        <v>1600</v>
      </c>
      <c r="E11" s="135">
        <f>C11*0.85</f>
        <v>1360</v>
      </c>
      <c r="F11" s="135">
        <f>C11*0.75</f>
        <v>1200</v>
      </c>
      <c r="G11" s="135">
        <f>C11*0.7</f>
        <v>1120</v>
      </c>
      <c r="H11" s="135">
        <f>C11*0.66</f>
        <v>1056</v>
      </c>
      <c r="I11" s="135"/>
      <c r="J11" s="135">
        <f>D11-H11</f>
        <v>544</v>
      </c>
      <c r="K11" s="135">
        <f>J11*12</f>
        <v>6528</v>
      </c>
    </row>
    <row r="12" spans="1:11" ht="12.75">
      <c r="A12" s="3" t="s">
        <v>134</v>
      </c>
      <c r="B12" s="19">
        <v>125</v>
      </c>
      <c r="C12" s="17">
        <f>B12*Adult</f>
        <v>2812.5</v>
      </c>
      <c r="D12" s="119">
        <f>C12</f>
        <v>2812.5</v>
      </c>
      <c r="E12" s="135">
        <f aca="true" t="shared" si="0" ref="E12:H14">D12</f>
        <v>2812.5</v>
      </c>
      <c r="F12" s="135">
        <f t="shared" si="0"/>
        <v>2812.5</v>
      </c>
      <c r="G12" s="135">
        <f t="shared" si="0"/>
        <v>2812.5</v>
      </c>
      <c r="H12" s="135">
        <f t="shared" si="0"/>
        <v>2812.5</v>
      </c>
      <c r="I12" s="135"/>
      <c r="J12" s="135">
        <f>D12-H12</f>
        <v>0</v>
      </c>
      <c r="K12" s="135">
        <f>J12*12</f>
        <v>0</v>
      </c>
    </row>
    <row r="13" spans="1:11" ht="12.75">
      <c r="A13" s="3" t="s">
        <v>135</v>
      </c>
      <c r="B13" s="19">
        <v>125</v>
      </c>
      <c r="C13" s="17">
        <f>B13*Adult</f>
        <v>2812.5</v>
      </c>
      <c r="D13" s="119">
        <f>C13</f>
        <v>2812.5</v>
      </c>
      <c r="E13" s="135">
        <f>D13</f>
        <v>2812.5</v>
      </c>
      <c r="F13" s="135">
        <f>E13</f>
        <v>2812.5</v>
      </c>
      <c r="G13" s="135">
        <f>F13</f>
        <v>2812.5</v>
      </c>
      <c r="H13" s="135">
        <f>G13</f>
        <v>2812.5</v>
      </c>
      <c r="I13" s="135"/>
      <c r="J13" s="135">
        <v>0</v>
      </c>
      <c r="K13" s="135">
        <f>J13*12</f>
        <v>0</v>
      </c>
    </row>
    <row r="14" spans="1:11" ht="12.75">
      <c r="A14" s="3" t="s">
        <v>131</v>
      </c>
      <c r="B14" s="17">
        <v>1500</v>
      </c>
      <c r="C14" s="17">
        <f>B14*SEM</f>
        <v>2025.0000000000002</v>
      </c>
      <c r="D14" s="63" t="s">
        <v>85</v>
      </c>
      <c r="E14" s="135">
        <f>C14</f>
        <v>2025.0000000000002</v>
      </c>
      <c r="F14" s="135">
        <f t="shared" si="0"/>
        <v>2025.0000000000002</v>
      </c>
      <c r="G14" s="135">
        <f t="shared" si="0"/>
        <v>2025.0000000000002</v>
      </c>
      <c r="H14" s="135">
        <f t="shared" si="0"/>
        <v>2025.0000000000002</v>
      </c>
      <c r="I14" s="135"/>
      <c r="J14" s="135">
        <v>0</v>
      </c>
      <c r="K14" s="135">
        <f>J14*12</f>
        <v>0</v>
      </c>
    </row>
    <row r="15" spans="1:11" s="60" customFormat="1" ht="12.75">
      <c r="A15" s="36" t="s">
        <v>13</v>
      </c>
      <c r="B15" s="36"/>
      <c r="C15" s="36"/>
      <c r="D15" s="71">
        <f>SUM(D10:D14)</f>
        <v>8183.333333333334</v>
      </c>
      <c r="E15" s="71">
        <f>SUM(E10:E14)</f>
        <v>9824.583333333334</v>
      </c>
      <c r="F15" s="71">
        <f>SUM(F10:F14)</f>
        <v>9568.75</v>
      </c>
      <c r="G15" s="71">
        <f>SUM(G10:G14)</f>
        <v>9392.916666666668</v>
      </c>
      <c r="H15" s="71">
        <f>SUM(H10:H14)</f>
        <v>9281</v>
      </c>
      <c r="I15" s="70"/>
      <c r="J15" s="68">
        <f>SUM(J10:J14)</f>
        <v>927.3333333333334</v>
      </c>
      <c r="K15" s="68">
        <f>SUM(K10:K14)</f>
        <v>11128</v>
      </c>
    </row>
    <row r="16" spans="1:11" s="9" customFormat="1" ht="12.75">
      <c r="A16" s="11"/>
      <c r="B16" s="11"/>
      <c r="C16" s="11"/>
      <c r="D16" s="12"/>
      <c r="E16" s="13"/>
      <c r="F16" s="13"/>
      <c r="G16" s="13"/>
      <c r="H16" s="13"/>
      <c r="I16" s="13"/>
      <c r="J16" s="13"/>
      <c r="K16" s="13"/>
    </row>
    <row r="17" spans="1:13" ht="12.75">
      <c r="A17" s="170" t="s">
        <v>128</v>
      </c>
      <c r="B17" s="168"/>
      <c r="C17" s="168"/>
      <c r="D17" s="168"/>
      <c r="E17" s="172"/>
      <c r="F17" s="172"/>
      <c r="G17" s="172"/>
      <c r="H17" s="172"/>
      <c r="I17" s="172"/>
      <c r="J17" s="172"/>
      <c r="K17" s="172"/>
      <c r="L17" s="168"/>
      <c r="M17" s="169"/>
    </row>
    <row r="18" spans="1:11" ht="87.75" customHeight="1">
      <c r="A18" s="4" t="s">
        <v>2</v>
      </c>
      <c r="B18" s="4"/>
      <c r="C18" s="4"/>
      <c r="D18" s="5" t="s">
        <v>14</v>
      </c>
      <c r="E18" s="5" t="s">
        <v>0</v>
      </c>
      <c r="F18" s="5" t="s">
        <v>1</v>
      </c>
      <c r="G18" s="5" t="s">
        <v>3</v>
      </c>
      <c r="H18" s="5" t="s">
        <v>4</v>
      </c>
      <c r="I18" s="7"/>
      <c r="J18" s="5" t="s">
        <v>6</v>
      </c>
      <c r="K18" s="5" t="s">
        <v>5</v>
      </c>
    </row>
    <row r="19" spans="1:11" ht="12.75">
      <c r="A19" s="3" t="s">
        <v>22</v>
      </c>
      <c r="B19" s="19">
        <v>50</v>
      </c>
      <c r="C19" s="17">
        <f>((B19/3)*News)+((B19/3*Other)*2)</f>
        <v>479.16666666666674</v>
      </c>
      <c r="D19" s="135">
        <f>C19</f>
        <v>479.16666666666674</v>
      </c>
      <c r="E19" s="135">
        <f>C19*0.85</f>
        <v>407.29166666666674</v>
      </c>
      <c r="F19" s="135">
        <f>C19*0.75</f>
        <v>359.37500000000006</v>
      </c>
      <c r="G19" s="135">
        <f>C19*0.65</f>
        <v>311.45833333333337</v>
      </c>
      <c r="H19" s="135">
        <f>C19*0.6</f>
        <v>287.50000000000006</v>
      </c>
      <c r="I19" s="135"/>
      <c r="J19" s="135">
        <f>D19-H19</f>
        <v>191.66666666666669</v>
      </c>
      <c r="K19" s="135">
        <f>J19*12</f>
        <v>2300</v>
      </c>
    </row>
    <row r="20" spans="1:11" ht="12.75">
      <c r="A20" s="3" t="s">
        <v>23</v>
      </c>
      <c r="B20" s="19">
        <v>100</v>
      </c>
      <c r="C20" s="18">
        <f>B20*ROS</f>
        <v>800</v>
      </c>
      <c r="D20" s="135">
        <f>C20</f>
        <v>800</v>
      </c>
      <c r="E20" s="135">
        <f>C20*0.85</f>
        <v>680</v>
      </c>
      <c r="F20" s="135">
        <f>C20*0.75</f>
        <v>600</v>
      </c>
      <c r="G20" s="135">
        <f>C20*0.7</f>
        <v>560</v>
      </c>
      <c r="H20" s="135">
        <f>C20*0.66</f>
        <v>528</v>
      </c>
      <c r="I20" s="135"/>
      <c r="J20" s="135">
        <f>D20-H20</f>
        <v>272</v>
      </c>
      <c r="K20" s="135">
        <f>J20*12</f>
        <v>3264</v>
      </c>
    </row>
    <row r="21" spans="1:11" ht="12.75">
      <c r="A21" s="3" t="s">
        <v>113</v>
      </c>
      <c r="B21" s="19">
        <v>55</v>
      </c>
      <c r="C21" s="17">
        <f>B21*Adult</f>
        <v>1237.5</v>
      </c>
      <c r="D21" s="119">
        <f>C21</f>
        <v>1237.5</v>
      </c>
      <c r="E21" s="135">
        <f aca="true" t="shared" si="1" ref="E21:H22">D21</f>
        <v>1237.5</v>
      </c>
      <c r="F21" s="135">
        <f t="shared" si="1"/>
        <v>1237.5</v>
      </c>
      <c r="G21" s="135">
        <f t="shared" si="1"/>
        <v>1237.5</v>
      </c>
      <c r="H21" s="135">
        <f t="shared" si="1"/>
        <v>1237.5</v>
      </c>
      <c r="I21" s="135"/>
      <c r="J21" s="135">
        <f>D21-H21</f>
        <v>0</v>
      </c>
      <c r="K21" s="135">
        <f>J21*12</f>
        <v>0</v>
      </c>
    </row>
    <row r="22" spans="1:11" ht="12.75">
      <c r="A22" s="3" t="s">
        <v>114</v>
      </c>
      <c r="B22" s="19">
        <v>55</v>
      </c>
      <c r="C22" s="17">
        <f>B22*Adult</f>
        <v>1237.5</v>
      </c>
      <c r="D22" s="119">
        <f>C22</f>
        <v>1237.5</v>
      </c>
      <c r="E22" s="135">
        <f t="shared" si="1"/>
        <v>1237.5</v>
      </c>
      <c r="F22" s="135">
        <f t="shared" si="1"/>
        <v>1237.5</v>
      </c>
      <c r="G22" s="135">
        <f t="shared" si="1"/>
        <v>1237.5</v>
      </c>
      <c r="H22" s="135">
        <f t="shared" si="1"/>
        <v>1237.5</v>
      </c>
      <c r="I22" s="135"/>
      <c r="J22" s="135">
        <v>0</v>
      </c>
      <c r="K22" s="135">
        <f>J22*12</f>
        <v>0</v>
      </c>
    </row>
    <row r="23" spans="1:11" ht="12.75">
      <c r="A23" s="3" t="s">
        <v>130</v>
      </c>
      <c r="B23" s="19">
        <v>1000</v>
      </c>
      <c r="C23" s="17">
        <f>B23*SEM</f>
        <v>1350</v>
      </c>
      <c r="D23" s="63" t="s">
        <v>85</v>
      </c>
      <c r="E23" s="135">
        <f>C23</f>
        <v>1350</v>
      </c>
      <c r="F23" s="135">
        <f>E23</f>
        <v>1350</v>
      </c>
      <c r="G23" s="135">
        <f>F23</f>
        <v>1350</v>
      </c>
      <c r="H23" s="135">
        <f>G23</f>
        <v>1350</v>
      </c>
      <c r="I23" s="135"/>
      <c r="J23" s="135">
        <v>0</v>
      </c>
      <c r="K23" s="135">
        <f>J23*12</f>
        <v>0</v>
      </c>
    </row>
    <row r="24" spans="1:11" s="60" customFormat="1" ht="12.75">
      <c r="A24" s="36" t="s">
        <v>13</v>
      </c>
      <c r="B24" s="36"/>
      <c r="C24" s="36"/>
      <c r="D24" s="71">
        <f>SUM(D19:D23)</f>
        <v>3754.166666666667</v>
      </c>
      <c r="E24" s="71">
        <f>SUM(E19:E23)</f>
        <v>4912.291666666667</v>
      </c>
      <c r="F24" s="71">
        <f>SUM(F19:F23)</f>
        <v>4784.375</v>
      </c>
      <c r="G24" s="71">
        <f>SUM(G19:G23)</f>
        <v>4696.458333333334</v>
      </c>
      <c r="H24" s="71">
        <f>SUM(H19:H23)</f>
        <v>4640.5</v>
      </c>
      <c r="I24" s="70"/>
      <c r="J24" s="68">
        <f>SUM(J19:J23)</f>
        <v>463.6666666666667</v>
      </c>
      <c r="K24" s="68">
        <f>SUM(K19:K23)</f>
        <v>5564</v>
      </c>
    </row>
    <row r="25" spans="1:11" s="9" customFormat="1" ht="12.75">
      <c r="A25" s="14"/>
      <c r="B25" s="14"/>
      <c r="C25" s="14"/>
      <c r="D25" s="15"/>
      <c r="E25" s="15"/>
      <c r="F25" s="15"/>
      <c r="G25" s="15"/>
      <c r="H25" s="15"/>
      <c r="I25" s="16"/>
      <c r="J25" s="15"/>
      <c r="K25" s="15"/>
    </row>
    <row r="26" spans="1:13" ht="12.75">
      <c r="A26" s="170" t="s">
        <v>127</v>
      </c>
      <c r="B26" s="168"/>
      <c r="C26" s="168"/>
      <c r="D26" s="171"/>
      <c r="E26" s="171"/>
      <c r="F26" s="171"/>
      <c r="G26" s="171"/>
      <c r="H26" s="171"/>
      <c r="I26" s="171"/>
      <c r="J26" s="171"/>
      <c r="K26" s="171"/>
      <c r="L26" s="168"/>
      <c r="M26" s="169"/>
    </row>
    <row r="27" spans="1:11" ht="87.75" customHeight="1">
      <c r="A27" s="4" t="s">
        <v>2</v>
      </c>
      <c r="B27" s="4"/>
      <c r="C27" s="4"/>
      <c r="D27" s="5" t="s">
        <v>14</v>
      </c>
      <c r="E27" s="5" t="s">
        <v>0</v>
      </c>
      <c r="F27" s="5" t="s">
        <v>1</v>
      </c>
      <c r="G27" s="5" t="s">
        <v>3</v>
      </c>
      <c r="H27" s="5" t="s">
        <v>4</v>
      </c>
      <c r="I27" s="7"/>
      <c r="J27" s="5" t="s">
        <v>6</v>
      </c>
      <c r="K27" s="5" t="s">
        <v>5</v>
      </c>
    </row>
    <row r="28" spans="1:11" ht="12.75">
      <c r="A28" s="3" t="s">
        <v>25</v>
      </c>
      <c r="B28" s="3" t="s">
        <v>26</v>
      </c>
      <c r="C28" s="17">
        <f>((B28/3)*News)+((B28/3*Other)*2)</f>
        <v>239.58333333333337</v>
      </c>
      <c r="D28" s="135">
        <f>C28</f>
        <v>239.58333333333337</v>
      </c>
      <c r="E28" s="135">
        <f>C28*0.85</f>
        <v>203.64583333333337</v>
      </c>
      <c r="F28" s="135">
        <f>C28*0.75</f>
        <v>179.68750000000003</v>
      </c>
      <c r="G28" s="135">
        <f>C28*0.65</f>
        <v>155.72916666666669</v>
      </c>
      <c r="H28" s="135">
        <f>C28*0.6</f>
        <v>143.75000000000003</v>
      </c>
      <c r="I28" s="135"/>
      <c r="J28" s="135">
        <f>D28-H28</f>
        <v>95.83333333333334</v>
      </c>
      <c r="K28" s="135">
        <f>J28*12</f>
        <v>1150</v>
      </c>
    </row>
    <row r="29" spans="1:11" ht="12.75">
      <c r="A29" s="3" t="s">
        <v>28</v>
      </c>
      <c r="B29" s="3" t="s">
        <v>27</v>
      </c>
      <c r="C29" s="18">
        <f>B29*ROS</f>
        <v>600</v>
      </c>
      <c r="D29" s="135">
        <f>C29</f>
        <v>600</v>
      </c>
      <c r="E29" s="135">
        <f>C29*0.85</f>
        <v>510</v>
      </c>
      <c r="F29" s="135">
        <f>C29*0.75</f>
        <v>450</v>
      </c>
      <c r="G29" s="135">
        <f>C29*0.7</f>
        <v>420</v>
      </c>
      <c r="H29" s="135">
        <f>C29*0.66</f>
        <v>396</v>
      </c>
      <c r="I29" s="135"/>
      <c r="J29" s="135">
        <f>D29-H29</f>
        <v>204</v>
      </c>
      <c r="K29" s="135">
        <f>J29*12</f>
        <v>2448</v>
      </c>
    </row>
    <row r="30" spans="1:11" ht="12.75">
      <c r="A30" s="3" t="s">
        <v>110</v>
      </c>
      <c r="B30" s="3" t="s">
        <v>112</v>
      </c>
      <c r="C30" s="17">
        <f>B30*Adult</f>
        <v>450</v>
      </c>
      <c r="D30" s="119">
        <f>C30</f>
        <v>450</v>
      </c>
      <c r="E30" s="135">
        <f aca="true" t="shared" si="2" ref="E30:H31">D30</f>
        <v>450</v>
      </c>
      <c r="F30" s="135">
        <f t="shared" si="2"/>
        <v>450</v>
      </c>
      <c r="G30" s="135">
        <f t="shared" si="2"/>
        <v>450</v>
      </c>
      <c r="H30" s="135">
        <f t="shared" si="2"/>
        <v>450</v>
      </c>
      <c r="I30" s="135"/>
      <c r="J30" s="135">
        <f>D30-H30</f>
        <v>0</v>
      </c>
      <c r="K30" s="135">
        <f>J30*12</f>
        <v>0</v>
      </c>
    </row>
    <row r="31" spans="1:11" ht="12.75">
      <c r="A31" s="3" t="s">
        <v>111</v>
      </c>
      <c r="B31" s="3" t="s">
        <v>112</v>
      </c>
      <c r="C31" s="17">
        <f>B31*Adult</f>
        <v>450</v>
      </c>
      <c r="D31" s="119">
        <f>C31</f>
        <v>450</v>
      </c>
      <c r="E31" s="135">
        <f t="shared" si="2"/>
        <v>450</v>
      </c>
      <c r="F31" s="135">
        <f t="shared" si="2"/>
        <v>450</v>
      </c>
      <c r="G31" s="135">
        <f t="shared" si="2"/>
        <v>450</v>
      </c>
      <c r="H31" s="135">
        <f t="shared" si="2"/>
        <v>450</v>
      </c>
      <c r="I31" s="135"/>
      <c r="J31" s="135">
        <v>0</v>
      </c>
      <c r="K31" s="135">
        <f>J31*12</f>
        <v>0</v>
      </c>
    </row>
    <row r="32" spans="1:11" ht="12.75">
      <c r="A32" s="3" t="s">
        <v>29</v>
      </c>
      <c r="B32" s="3" t="s">
        <v>95</v>
      </c>
      <c r="C32" s="17">
        <f>B32*SEM</f>
        <v>675</v>
      </c>
      <c r="D32" s="63" t="s">
        <v>85</v>
      </c>
      <c r="E32" s="135">
        <f>C32</f>
        <v>675</v>
      </c>
      <c r="F32" s="135">
        <f>E32</f>
        <v>675</v>
      </c>
      <c r="G32" s="135">
        <f>F32</f>
        <v>675</v>
      </c>
      <c r="H32" s="135">
        <f>G32</f>
        <v>675</v>
      </c>
      <c r="I32" s="135"/>
      <c r="J32" s="135">
        <v>0</v>
      </c>
      <c r="K32" s="135">
        <f>J32*12</f>
        <v>0</v>
      </c>
    </row>
    <row r="33" spans="1:11" s="60" customFormat="1" ht="12.75">
      <c r="A33" s="36" t="s">
        <v>13</v>
      </c>
      <c r="B33" s="36"/>
      <c r="C33" s="36"/>
      <c r="D33" s="71">
        <f>SUM(D28:D32)</f>
        <v>1739.5833333333335</v>
      </c>
      <c r="E33" s="71">
        <f>SUM(E28:E32)</f>
        <v>2288.6458333333335</v>
      </c>
      <c r="F33" s="71">
        <f>SUM(F28:F32)</f>
        <v>2204.6875</v>
      </c>
      <c r="G33" s="71">
        <f>SUM(G28:G32)</f>
        <v>2150.729166666667</v>
      </c>
      <c r="H33" s="71">
        <f>SUM(H28:H32)</f>
        <v>2114.75</v>
      </c>
      <c r="I33" s="70"/>
      <c r="J33" s="68">
        <f>SUM(J28:J32)</f>
        <v>299.83333333333337</v>
      </c>
      <c r="K33" s="68">
        <f>SUM(K28:K32)</f>
        <v>3598</v>
      </c>
    </row>
    <row r="36" spans="1:4" ht="12.75" hidden="1">
      <c r="A36" s="167" t="s">
        <v>7</v>
      </c>
      <c r="B36" s="167"/>
      <c r="C36" s="167"/>
      <c r="D36" s="167"/>
    </row>
    <row r="37" spans="1:4" ht="12.75" hidden="1">
      <c r="A37" s="3" t="s">
        <v>8</v>
      </c>
      <c r="B37" s="3"/>
      <c r="C37" s="3"/>
      <c r="D37" s="1">
        <v>10</v>
      </c>
    </row>
    <row r="38" spans="1:4" ht="12.75" hidden="1">
      <c r="A38" s="3" t="s">
        <v>9</v>
      </c>
      <c r="B38" s="3"/>
      <c r="C38" s="3"/>
      <c r="D38" s="1">
        <v>25</v>
      </c>
    </row>
    <row r="39" spans="1:4" ht="12.75" hidden="1">
      <c r="A39" s="3" t="s">
        <v>10</v>
      </c>
      <c r="B39" s="3"/>
      <c r="C39" s="3"/>
      <c r="D39" s="1">
        <v>30</v>
      </c>
    </row>
    <row r="40" spans="1:4" ht="12.75" hidden="1">
      <c r="A40" s="3" t="s">
        <v>12</v>
      </c>
      <c r="B40" s="3"/>
      <c r="C40" s="3"/>
      <c r="D40" s="10">
        <v>36</v>
      </c>
    </row>
    <row r="41" spans="1:4" ht="12.75" hidden="1">
      <c r="A41" s="3" t="s">
        <v>11</v>
      </c>
      <c r="B41" s="3"/>
      <c r="C41" s="3"/>
      <c r="D41" s="10"/>
    </row>
  </sheetData>
  <sheetProtection sheet="1" objects="1" scenarios="1"/>
  <mergeCells count="7">
    <mergeCell ref="A36:D36"/>
    <mergeCell ref="L8:M8"/>
    <mergeCell ref="L17:M17"/>
    <mergeCell ref="L26:M26"/>
    <mergeCell ref="A26:K26"/>
    <mergeCell ref="A8:K8"/>
    <mergeCell ref="A17:K17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M38"/>
  <sheetViews>
    <sheetView workbookViewId="0" topLeftCell="A1">
      <selection activeCell="E5" sqref="E5"/>
    </sheetView>
  </sheetViews>
  <sheetFormatPr defaultColWidth="9.140625" defaultRowHeight="12.75"/>
  <cols>
    <col min="1" max="1" width="52.140625" style="0" customWidth="1"/>
    <col min="2" max="2" width="8.7109375" style="0" hidden="1" customWidth="1"/>
    <col min="3" max="3" width="9.140625" style="0" hidden="1" customWidth="1"/>
    <col min="4" max="8" width="10.421875" style="0" customWidth="1"/>
    <col min="10" max="10" width="10.140625" style="0" customWidth="1"/>
    <col min="11" max="11" width="12.140625" style="0" customWidth="1"/>
    <col min="13" max="13" width="7.7109375" style="0" customWidth="1"/>
  </cols>
  <sheetData>
    <row r="1" s="60" customFormat="1" ht="12.75">
      <c r="A1" s="60" t="s">
        <v>182</v>
      </c>
    </row>
    <row r="2" s="115" customFormat="1" ht="11.25">
      <c r="A2" s="114" t="s">
        <v>180</v>
      </c>
    </row>
    <row r="3" s="115" customFormat="1" ht="11.25">
      <c r="A3" s="114" t="s">
        <v>195</v>
      </c>
    </row>
    <row r="4" s="115" customFormat="1" ht="11.25">
      <c r="A4" s="114" t="s">
        <v>185</v>
      </c>
    </row>
    <row r="5" s="115" customFormat="1" ht="11.25">
      <c r="A5" s="114" t="s">
        <v>181</v>
      </c>
    </row>
    <row r="6" s="115" customFormat="1" ht="11.25">
      <c r="A6" s="114" t="s">
        <v>184</v>
      </c>
    </row>
    <row r="8" spans="1:13" ht="12.75">
      <c r="A8" s="173" t="s">
        <v>124</v>
      </c>
      <c r="B8" s="174"/>
      <c r="C8" s="174"/>
      <c r="D8" s="174"/>
      <c r="E8" s="175"/>
      <c r="F8" s="175"/>
      <c r="G8" s="175"/>
      <c r="H8" s="175"/>
      <c r="I8" s="175"/>
      <c r="J8" s="175"/>
      <c r="K8" s="175"/>
      <c r="L8" s="174"/>
      <c r="M8" s="154"/>
    </row>
    <row r="9" spans="1:11" ht="87.75" customHeight="1">
      <c r="A9" s="4" t="s">
        <v>2</v>
      </c>
      <c r="B9" s="4"/>
      <c r="C9" s="4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17</v>
      </c>
      <c r="B10" s="17">
        <v>100</v>
      </c>
      <c r="C10" s="17">
        <f>((B10/3)*News)+((B10/3*Other)*2)</f>
        <v>958.3333333333335</v>
      </c>
      <c r="D10" s="118">
        <f>C10</f>
        <v>958.3333333333335</v>
      </c>
      <c r="E10" s="118">
        <f>C10*0.85</f>
        <v>814.5833333333335</v>
      </c>
      <c r="F10" s="118">
        <f>C10*0.75</f>
        <v>718.7500000000001</v>
      </c>
      <c r="G10" s="118">
        <f>C10*0.65</f>
        <v>622.9166666666667</v>
      </c>
      <c r="H10" s="118">
        <f>C10*0.6</f>
        <v>575.0000000000001</v>
      </c>
      <c r="I10" s="118"/>
      <c r="J10" s="118">
        <f>D10-H10</f>
        <v>383.33333333333337</v>
      </c>
      <c r="K10" s="118">
        <f>J10*12</f>
        <v>4600</v>
      </c>
    </row>
    <row r="11" spans="1:11" ht="12.75">
      <c r="A11" s="3" t="s">
        <v>19</v>
      </c>
      <c r="B11" s="17">
        <v>200</v>
      </c>
      <c r="C11" s="17">
        <v>200</v>
      </c>
      <c r="D11" s="118">
        <f>C11</f>
        <v>200</v>
      </c>
      <c r="E11" s="118">
        <f>C11*0.85</f>
        <v>170</v>
      </c>
      <c r="F11" s="118">
        <f>C11*0.75</f>
        <v>150</v>
      </c>
      <c r="G11" s="118">
        <f>C11*0.7</f>
        <v>140</v>
      </c>
      <c r="H11" s="118">
        <f>C11*0.66</f>
        <v>132</v>
      </c>
      <c r="I11" s="118"/>
      <c r="J11" s="118">
        <f>D11-H11</f>
        <v>68</v>
      </c>
      <c r="K11" s="118">
        <f>J11*12</f>
        <v>816</v>
      </c>
    </row>
    <row r="12" spans="1:11" ht="12.75">
      <c r="A12" s="3" t="s">
        <v>132</v>
      </c>
      <c r="B12" s="17">
        <v>250</v>
      </c>
      <c r="C12" s="17">
        <f>B12*Adult</f>
        <v>5625</v>
      </c>
      <c r="D12" s="119">
        <f>C12</f>
        <v>5625</v>
      </c>
      <c r="E12" s="118">
        <f aca="true" t="shared" si="0" ref="E12:H13">D12</f>
        <v>5625</v>
      </c>
      <c r="F12" s="118">
        <f t="shared" si="0"/>
        <v>5625</v>
      </c>
      <c r="G12" s="118">
        <f t="shared" si="0"/>
        <v>5625</v>
      </c>
      <c r="H12" s="118">
        <f t="shared" si="0"/>
        <v>5625</v>
      </c>
      <c r="I12" s="118"/>
      <c r="J12" s="118">
        <v>0</v>
      </c>
      <c r="K12" s="118">
        <f>J12*12</f>
        <v>0</v>
      </c>
    </row>
    <row r="13" spans="1:11" ht="12.75">
      <c r="A13" s="3" t="s">
        <v>133</v>
      </c>
      <c r="B13" s="19">
        <v>1200</v>
      </c>
      <c r="C13" s="17">
        <f>B13*SEM</f>
        <v>1620</v>
      </c>
      <c r="D13" s="117" t="s">
        <v>85</v>
      </c>
      <c r="E13" s="118">
        <f>C13</f>
        <v>1620</v>
      </c>
      <c r="F13" s="118">
        <f t="shared" si="0"/>
        <v>1620</v>
      </c>
      <c r="G13" s="118">
        <f t="shared" si="0"/>
        <v>1620</v>
      </c>
      <c r="H13" s="118">
        <f t="shared" si="0"/>
        <v>1620</v>
      </c>
      <c r="I13" s="118"/>
      <c r="J13" s="118">
        <v>0</v>
      </c>
      <c r="K13" s="118">
        <f>J13*12</f>
        <v>0</v>
      </c>
    </row>
    <row r="14" spans="1:11" s="60" customFormat="1" ht="12.75">
      <c r="A14" s="36" t="s">
        <v>13</v>
      </c>
      <c r="B14" s="36"/>
      <c r="C14" s="36"/>
      <c r="D14" s="71">
        <f>SUM(D10:D13)</f>
        <v>6783.333333333334</v>
      </c>
      <c r="E14" s="71">
        <f>SUM(E10:E13)</f>
        <v>8229.583333333334</v>
      </c>
      <c r="F14" s="71">
        <f>SUM(F10:F13)</f>
        <v>8113.75</v>
      </c>
      <c r="G14" s="71">
        <f>SUM(G10:G13)</f>
        <v>8007.916666666667</v>
      </c>
      <c r="H14" s="71">
        <f>SUM(H10:H13)</f>
        <v>7952</v>
      </c>
      <c r="I14" s="70"/>
      <c r="J14" s="68">
        <f>SUM(J10:J13)</f>
        <v>451.33333333333337</v>
      </c>
      <c r="K14" s="68">
        <f>SUM(K10:K13)</f>
        <v>5416</v>
      </c>
    </row>
    <row r="15" spans="1:11" s="9" customFormat="1" ht="12.75">
      <c r="A15" s="11"/>
      <c r="B15" s="11"/>
      <c r="C15" s="11"/>
      <c r="D15" s="27"/>
      <c r="E15" s="13"/>
      <c r="F15" s="13"/>
      <c r="G15" s="13"/>
      <c r="H15" s="13"/>
      <c r="I15" s="13"/>
      <c r="J15" s="13"/>
      <c r="K15" s="13"/>
    </row>
    <row r="16" spans="1:13" ht="12.75">
      <c r="A16" s="173" t="s">
        <v>126</v>
      </c>
      <c r="B16" s="174"/>
      <c r="C16" s="174"/>
      <c r="D16" s="174"/>
      <c r="E16" s="175"/>
      <c r="F16" s="175"/>
      <c r="G16" s="175"/>
      <c r="H16" s="175"/>
      <c r="I16" s="175"/>
      <c r="J16" s="175"/>
      <c r="K16" s="175"/>
      <c r="L16" s="174"/>
      <c r="M16" s="154"/>
    </row>
    <row r="17" spans="1:11" ht="87.75" customHeight="1">
      <c r="A17" s="4" t="s">
        <v>2</v>
      </c>
      <c r="B17" s="4"/>
      <c r="C17" s="4"/>
      <c r="D17" s="5" t="s">
        <v>14</v>
      </c>
      <c r="E17" s="5" t="s">
        <v>0</v>
      </c>
      <c r="F17" s="5" t="s">
        <v>1</v>
      </c>
      <c r="G17" s="5" t="s">
        <v>3</v>
      </c>
      <c r="H17" s="5" t="s">
        <v>4</v>
      </c>
      <c r="I17" s="7"/>
      <c r="J17" s="5" t="s">
        <v>6</v>
      </c>
      <c r="K17" s="5" t="s">
        <v>5</v>
      </c>
    </row>
    <row r="18" spans="1:11" ht="12.75">
      <c r="A18" s="3" t="s">
        <v>22</v>
      </c>
      <c r="B18" s="3" t="s">
        <v>24</v>
      </c>
      <c r="C18" s="17">
        <f>((B18/3)*News)+((B18/3*Other)*2)</f>
        <v>479.16666666666674</v>
      </c>
      <c r="D18" s="118">
        <f>C18</f>
        <v>479.16666666666674</v>
      </c>
      <c r="E18" s="118">
        <f>C18*0.85</f>
        <v>407.29166666666674</v>
      </c>
      <c r="F18" s="118">
        <f>C18*0.75</f>
        <v>359.37500000000006</v>
      </c>
      <c r="G18" s="118">
        <f>C18*0.65</f>
        <v>311.45833333333337</v>
      </c>
      <c r="H18" s="118">
        <f>C18*0.6</f>
        <v>287.50000000000006</v>
      </c>
      <c r="I18" s="118"/>
      <c r="J18" s="118">
        <f>D18-H18</f>
        <v>191.66666666666669</v>
      </c>
      <c r="K18" s="118">
        <f>J18*12</f>
        <v>2300</v>
      </c>
    </row>
    <row r="19" spans="1:11" ht="12.75">
      <c r="A19" s="3" t="s">
        <v>18</v>
      </c>
      <c r="B19" s="3" t="s">
        <v>21</v>
      </c>
      <c r="C19" s="17">
        <v>200</v>
      </c>
      <c r="D19" s="118">
        <f>C19</f>
        <v>200</v>
      </c>
      <c r="E19" s="118">
        <f>C19*0.85</f>
        <v>170</v>
      </c>
      <c r="F19" s="118">
        <f>C19*0.75</f>
        <v>150</v>
      </c>
      <c r="G19" s="118">
        <f>C19*0.7</f>
        <v>140</v>
      </c>
      <c r="H19" s="118">
        <f>C19*0.66</f>
        <v>132</v>
      </c>
      <c r="I19" s="118"/>
      <c r="J19" s="118">
        <f>D19-H19</f>
        <v>68</v>
      </c>
      <c r="K19" s="118">
        <f>J19*12</f>
        <v>816</v>
      </c>
    </row>
    <row r="20" spans="1:11" ht="12.75">
      <c r="A20" s="3" t="s">
        <v>176</v>
      </c>
      <c r="B20" s="3" t="s">
        <v>58</v>
      </c>
      <c r="C20" s="17">
        <f>B20*Adult</f>
        <v>3375</v>
      </c>
      <c r="D20" s="119">
        <f>C20</f>
        <v>3375</v>
      </c>
      <c r="E20" s="118">
        <f>D20</f>
        <v>3375</v>
      </c>
      <c r="F20" s="118">
        <f>E20</f>
        <v>3375</v>
      </c>
      <c r="G20" s="118">
        <f>F20</f>
        <v>3375</v>
      </c>
      <c r="H20" s="118">
        <f>G20</f>
        <v>3375</v>
      </c>
      <c r="I20" s="118"/>
      <c r="J20" s="118">
        <v>0</v>
      </c>
      <c r="K20" s="118">
        <f>J20*12</f>
        <v>0</v>
      </c>
    </row>
    <row r="21" spans="1:11" ht="12.75">
      <c r="A21" s="3" t="s">
        <v>130</v>
      </c>
      <c r="B21" s="3" t="s">
        <v>119</v>
      </c>
      <c r="C21" s="17">
        <f>B21*SEM</f>
        <v>1350</v>
      </c>
      <c r="D21" s="117" t="s">
        <v>85</v>
      </c>
      <c r="E21" s="118">
        <f>C21</f>
        <v>1350</v>
      </c>
      <c r="F21" s="118">
        <f>E21</f>
        <v>1350</v>
      </c>
      <c r="G21" s="118">
        <f>F21</f>
        <v>1350</v>
      </c>
      <c r="H21" s="118">
        <f>G21</f>
        <v>1350</v>
      </c>
      <c r="I21" s="118"/>
      <c r="J21" s="118">
        <v>0</v>
      </c>
      <c r="K21" s="118">
        <f>J21*12</f>
        <v>0</v>
      </c>
    </row>
    <row r="22" spans="1:11" s="60" customFormat="1" ht="12.75">
      <c r="A22" s="36" t="s">
        <v>13</v>
      </c>
      <c r="B22" s="36"/>
      <c r="C22" s="36"/>
      <c r="D22" s="71">
        <f>SUM(D18:D21)</f>
        <v>4054.166666666667</v>
      </c>
      <c r="E22" s="71">
        <f>SUM(E18:E21)</f>
        <v>5302.291666666667</v>
      </c>
      <c r="F22" s="71">
        <f>SUM(F18:F21)</f>
        <v>5234.375</v>
      </c>
      <c r="G22" s="71">
        <f>SUM(G18:G21)</f>
        <v>5176.458333333334</v>
      </c>
      <c r="H22" s="71">
        <f>SUM(H18:H21)</f>
        <v>5144.5</v>
      </c>
      <c r="I22" s="70"/>
      <c r="J22" s="68">
        <f>SUM(J18:J21)</f>
        <v>259.6666666666667</v>
      </c>
      <c r="K22" s="68">
        <f>SUM(K18:K21)</f>
        <v>3116</v>
      </c>
    </row>
    <row r="23" spans="1:11" s="9" customFormat="1" ht="12.75">
      <c r="A23" s="14"/>
      <c r="B23" s="14"/>
      <c r="C23" s="14"/>
      <c r="D23" s="15"/>
      <c r="E23" s="15"/>
      <c r="F23" s="15"/>
      <c r="G23" s="15"/>
      <c r="H23" s="15"/>
      <c r="I23" s="16"/>
      <c r="J23" s="15"/>
      <c r="K23" s="15"/>
    </row>
    <row r="24" spans="1:13" ht="12.75">
      <c r="A24" s="173" t="s">
        <v>125</v>
      </c>
      <c r="B24" s="174"/>
      <c r="C24" s="174"/>
      <c r="D24" s="171"/>
      <c r="E24" s="171"/>
      <c r="F24" s="171"/>
      <c r="G24" s="171"/>
      <c r="H24" s="171"/>
      <c r="I24" s="171"/>
      <c r="J24" s="171"/>
      <c r="K24" s="171"/>
      <c r="L24" s="174"/>
      <c r="M24" s="154"/>
    </row>
    <row r="25" spans="1:11" ht="87.75" customHeight="1">
      <c r="A25" s="4" t="s">
        <v>2</v>
      </c>
      <c r="B25" s="4"/>
      <c r="C25" s="4"/>
      <c r="D25" s="5" t="s">
        <v>14</v>
      </c>
      <c r="E25" s="5" t="s">
        <v>0</v>
      </c>
      <c r="F25" s="5" t="s">
        <v>1</v>
      </c>
      <c r="G25" s="5" t="s">
        <v>3</v>
      </c>
      <c r="H25" s="5" t="s">
        <v>4</v>
      </c>
      <c r="I25" s="7"/>
      <c r="J25" s="5" t="s">
        <v>6</v>
      </c>
      <c r="K25" s="5" t="s">
        <v>5</v>
      </c>
    </row>
    <row r="26" spans="1:11" ht="12.75">
      <c r="A26" s="3" t="s">
        <v>25</v>
      </c>
      <c r="B26" s="3" t="s">
        <v>26</v>
      </c>
      <c r="C26" s="17">
        <f>((B26/3)*News)+((B26/3*Other)*2)</f>
        <v>239.58333333333337</v>
      </c>
      <c r="D26" s="118">
        <f>C26</f>
        <v>239.58333333333337</v>
      </c>
      <c r="E26" s="118">
        <f>C26*0.85</f>
        <v>203.64583333333337</v>
      </c>
      <c r="F26" s="118">
        <f>C26*0.75</f>
        <v>179.68750000000003</v>
      </c>
      <c r="G26" s="118">
        <f>C26*0.65</f>
        <v>155.72916666666669</v>
      </c>
      <c r="H26" s="118">
        <f>C26*0.6</f>
        <v>143.75000000000003</v>
      </c>
      <c r="I26" s="118"/>
      <c r="J26" s="118">
        <f>D26-H26</f>
        <v>95.83333333333334</v>
      </c>
      <c r="K26" s="118">
        <f>J26*12</f>
        <v>1150</v>
      </c>
    </row>
    <row r="27" spans="1:11" ht="12.75">
      <c r="A27" s="3" t="s">
        <v>34</v>
      </c>
      <c r="B27" s="3" t="s">
        <v>24</v>
      </c>
      <c r="C27" s="17">
        <v>200</v>
      </c>
      <c r="D27" s="118">
        <f>C27</f>
        <v>200</v>
      </c>
      <c r="E27" s="118">
        <f>C27*0.85</f>
        <v>170</v>
      </c>
      <c r="F27" s="118">
        <f>C27*0.75</f>
        <v>150</v>
      </c>
      <c r="G27" s="118">
        <f>C27*0.7</f>
        <v>140</v>
      </c>
      <c r="H27" s="118">
        <f>C27*0.66</f>
        <v>132</v>
      </c>
      <c r="I27" s="118"/>
      <c r="J27" s="118">
        <f>D27-H27</f>
        <v>68</v>
      </c>
      <c r="K27" s="118">
        <f>J27*12</f>
        <v>816</v>
      </c>
    </row>
    <row r="28" spans="1:11" ht="12.75">
      <c r="A28" s="3" t="s">
        <v>115</v>
      </c>
      <c r="B28" s="3" t="s">
        <v>24</v>
      </c>
      <c r="C28" s="17">
        <f>B28*Adult</f>
        <v>1125</v>
      </c>
      <c r="D28" s="119">
        <f>C28</f>
        <v>1125</v>
      </c>
      <c r="E28" s="118">
        <f>D28</f>
        <v>1125</v>
      </c>
      <c r="F28" s="118">
        <f>E28</f>
        <v>1125</v>
      </c>
      <c r="G28" s="118">
        <f>F28</f>
        <v>1125</v>
      </c>
      <c r="H28" s="118">
        <f>G28</f>
        <v>1125</v>
      </c>
      <c r="I28" s="118"/>
      <c r="J28" s="118">
        <v>0</v>
      </c>
      <c r="K28" s="118">
        <f>J28*12</f>
        <v>0</v>
      </c>
    </row>
    <row r="29" spans="1:11" ht="12.75">
      <c r="A29" s="3" t="s">
        <v>29</v>
      </c>
      <c r="B29" s="3" t="s">
        <v>95</v>
      </c>
      <c r="C29" s="17">
        <f>B29*SEM</f>
        <v>675</v>
      </c>
      <c r="D29" s="117" t="s">
        <v>85</v>
      </c>
      <c r="E29" s="118">
        <f>C29</f>
        <v>675</v>
      </c>
      <c r="F29" s="118">
        <f>E29</f>
        <v>675</v>
      </c>
      <c r="G29" s="118">
        <f>F29</f>
        <v>675</v>
      </c>
      <c r="H29" s="118">
        <f>G29</f>
        <v>675</v>
      </c>
      <c r="I29" s="118"/>
      <c r="J29" s="118">
        <v>0</v>
      </c>
      <c r="K29" s="118">
        <f>J29*12</f>
        <v>0</v>
      </c>
    </row>
    <row r="30" spans="1:11" s="60" customFormat="1" ht="12.75">
      <c r="A30" s="36" t="s">
        <v>13</v>
      </c>
      <c r="B30" s="36"/>
      <c r="C30" s="36"/>
      <c r="D30" s="71">
        <f>SUM(D26:D29)</f>
        <v>1564.5833333333335</v>
      </c>
      <c r="E30" s="71">
        <f>SUM(E26:E29)</f>
        <v>2173.6458333333335</v>
      </c>
      <c r="F30" s="71">
        <f>SUM(F26:F29)</f>
        <v>2129.6875</v>
      </c>
      <c r="G30" s="71">
        <f>SUM(G26:G29)</f>
        <v>2095.729166666667</v>
      </c>
      <c r="H30" s="71">
        <f>SUM(H26:H29)</f>
        <v>2075.75</v>
      </c>
      <c r="I30" s="70"/>
      <c r="J30" s="68">
        <f>SUM(J26:J29)</f>
        <v>163.83333333333334</v>
      </c>
      <c r="K30" s="68">
        <f>SUM(K26:K29)</f>
        <v>1966</v>
      </c>
    </row>
    <row r="33" spans="1:4" ht="12.75" hidden="1">
      <c r="A33" s="167" t="s">
        <v>7</v>
      </c>
      <c r="B33" s="167"/>
      <c r="C33" s="167"/>
      <c r="D33" s="167"/>
    </row>
    <row r="34" spans="1:4" ht="12.75" hidden="1">
      <c r="A34" s="3" t="s">
        <v>8</v>
      </c>
      <c r="B34" s="3"/>
      <c r="C34" s="3"/>
      <c r="D34" s="1">
        <v>10</v>
      </c>
    </row>
    <row r="35" spans="1:4" ht="12.75" hidden="1">
      <c r="A35" s="3" t="s">
        <v>9</v>
      </c>
      <c r="B35" s="3"/>
      <c r="C35" s="3"/>
      <c r="D35" s="1">
        <v>25</v>
      </c>
    </row>
    <row r="36" spans="1:4" ht="12.75" hidden="1">
      <c r="A36" s="3" t="s">
        <v>10</v>
      </c>
      <c r="B36" s="3"/>
      <c r="C36" s="3"/>
      <c r="D36" s="1">
        <v>30</v>
      </c>
    </row>
    <row r="37" spans="1:4" ht="12.75" hidden="1">
      <c r="A37" s="3" t="s">
        <v>12</v>
      </c>
      <c r="B37" s="3"/>
      <c r="C37" s="3"/>
      <c r="D37" s="10">
        <v>36</v>
      </c>
    </row>
    <row r="38" spans="1:4" ht="12.75" hidden="1">
      <c r="A38" s="3" t="s">
        <v>11</v>
      </c>
      <c r="B38" s="3"/>
      <c r="C38" s="3"/>
      <c r="D38" s="10"/>
    </row>
  </sheetData>
  <sheetProtection sheet="1" objects="1" scenarios="1"/>
  <mergeCells count="7">
    <mergeCell ref="A16:K16"/>
    <mergeCell ref="A24:K24"/>
    <mergeCell ref="A33:D33"/>
    <mergeCell ref="L8:M8"/>
    <mergeCell ref="L16:M16"/>
    <mergeCell ref="L24:M24"/>
    <mergeCell ref="A8:K8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33"/>
  <sheetViews>
    <sheetView workbookViewId="0" topLeftCell="A7">
      <selection activeCell="N30" sqref="N30"/>
    </sheetView>
  </sheetViews>
  <sheetFormatPr defaultColWidth="9.140625" defaultRowHeight="12.75"/>
  <cols>
    <col min="1" max="1" width="52.140625" style="0" customWidth="1"/>
    <col min="2" max="3" width="13.8515625" style="18" hidden="1" customWidth="1"/>
    <col min="4" max="8" width="9.421875" style="0" bestFit="1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60" customFormat="1" ht="12.75">
      <c r="A1" s="60" t="s">
        <v>182</v>
      </c>
      <c r="B1" s="113"/>
      <c r="C1" s="113"/>
    </row>
    <row r="2" spans="1:3" s="115" customFormat="1" ht="11.25">
      <c r="A2" s="114" t="s">
        <v>180</v>
      </c>
      <c r="B2" s="116"/>
      <c r="C2" s="116"/>
    </row>
    <row r="3" spans="1:3" s="115" customFormat="1" ht="11.25">
      <c r="A3" s="114" t="s">
        <v>195</v>
      </c>
      <c r="B3" s="116"/>
      <c r="C3" s="116"/>
    </row>
    <row r="4" spans="1:3" s="115" customFormat="1" ht="11.25">
      <c r="A4" s="114" t="s">
        <v>185</v>
      </c>
      <c r="B4" s="116"/>
      <c r="C4" s="116"/>
    </row>
    <row r="5" spans="1:3" s="115" customFormat="1" ht="11.25">
      <c r="A5" s="114" t="s">
        <v>181</v>
      </c>
      <c r="B5" s="116"/>
      <c r="C5" s="116"/>
    </row>
    <row r="6" spans="1:3" s="115" customFormat="1" ht="11.25">
      <c r="A6" s="114" t="s">
        <v>184</v>
      </c>
      <c r="B6" s="116"/>
      <c r="C6" s="116"/>
    </row>
    <row r="8" spans="1:13" ht="12.75">
      <c r="A8" s="176" t="s">
        <v>194</v>
      </c>
      <c r="B8" s="177"/>
      <c r="C8" s="177"/>
      <c r="D8" s="177"/>
      <c r="E8" s="178"/>
      <c r="F8" s="178"/>
      <c r="G8" s="178"/>
      <c r="H8" s="178"/>
      <c r="I8" s="178"/>
      <c r="J8" s="178"/>
      <c r="K8" s="178"/>
      <c r="L8" s="24"/>
      <c r="M8" s="25"/>
    </row>
    <row r="9" spans="1:11" ht="87.75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18</v>
      </c>
      <c r="B10" s="17">
        <v>100</v>
      </c>
      <c r="C10" s="17">
        <f>B10*ROS</f>
        <v>800</v>
      </c>
      <c r="D10" s="118">
        <f>C10</f>
        <v>800</v>
      </c>
      <c r="E10" s="118">
        <f>C10*0.85</f>
        <v>680</v>
      </c>
      <c r="F10" s="118">
        <f>C10*0.75</f>
        <v>600</v>
      </c>
      <c r="G10" s="118">
        <f>C10*0.65</f>
        <v>520</v>
      </c>
      <c r="H10" s="118">
        <f>C10*0.6</f>
        <v>480</v>
      </c>
      <c r="I10" s="133"/>
      <c r="J10" s="118">
        <f>D10-H10</f>
        <v>320</v>
      </c>
      <c r="K10" s="118">
        <f>J10*12</f>
        <v>3840</v>
      </c>
    </row>
    <row r="11" spans="1:11" ht="12.75">
      <c r="A11" s="3" t="s">
        <v>196</v>
      </c>
      <c r="B11" s="17">
        <v>175</v>
      </c>
      <c r="C11" s="17">
        <f>B11*Engager</f>
        <v>2625</v>
      </c>
      <c r="D11" s="119">
        <f>C11</f>
        <v>2625</v>
      </c>
      <c r="E11" s="118">
        <f>D11</f>
        <v>2625</v>
      </c>
      <c r="F11" s="118">
        <f>E11</f>
        <v>2625</v>
      </c>
      <c r="G11" s="118">
        <f>F11</f>
        <v>2625</v>
      </c>
      <c r="H11" s="118">
        <f>G11</f>
        <v>2625</v>
      </c>
      <c r="I11" s="133"/>
      <c r="J11" s="118">
        <f>D11-H11</f>
        <v>0</v>
      </c>
      <c r="K11" s="118">
        <f>J11*12</f>
        <v>0</v>
      </c>
    </row>
    <row r="12" spans="1:11" ht="12.75">
      <c r="A12" s="3" t="s">
        <v>131</v>
      </c>
      <c r="B12" s="17">
        <v>1200</v>
      </c>
      <c r="C12" s="17">
        <f>B12*SEM</f>
        <v>1620</v>
      </c>
      <c r="D12" s="63" t="s">
        <v>85</v>
      </c>
      <c r="E12" s="118">
        <f>C12</f>
        <v>1620</v>
      </c>
      <c r="F12" s="118">
        <f>E12</f>
        <v>1620</v>
      </c>
      <c r="G12" s="118">
        <f>F12</f>
        <v>1620</v>
      </c>
      <c r="H12" s="118">
        <f>G12</f>
        <v>1620</v>
      </c>
      <c r="I12" s="133"/>
      <c r="J12" s="118">
        <v>0</v>
      </c>
      <c r="K12" s="118">
        <f>J12*12</f>
        <v>0</v>
      </c>
    </row>
    <row r="13" spans="1:11" ht="12.75">
      <c r="A13" s="6" t="s">
        <v>13</v>
      </c>
      <c r="B13" s="57"/>
      <c r="C13" s="57"/>
      <c r="D13" s="132">
        <f>SUM(D10:D12)</f>
        <v>3425</v>
      </c>
      <c r="E13" s="132">
        <f>SUM(E10:E12)</f>
        <v>4925</v>
      </c>
      <c r="F13" s="132">
        <f>SUM(F10:F12)</f>
        <v>4845</v>
      </c>
      <c r="G13" s="132">
        <f>SUM(G10:G12)</f>
        <v>4765</v>
      </c>
      <c r="H13" s="132">
        <f>SUM(H10:H12)</f>
        <v>4725</v>
      </c>
      <c r="I13" s="20"/>
      <c r="J13" s="22">
        <f>SUM(J10:J12)</f>
        <v>320</v>
      </c>
      <c r="K13" s="22">
        <f>SUM(K10:K12)</f>
        <v>3840</v>
      </c>
    </row>
    <row r="14" spans="1:11" s="9" customFormat="1" ht="12.75">
      <c r="A14" s="11"/>
      <c r="B14" s="58"/>
      <c r="C14" s="58"/>
      <c r="D14" s="27"/>
      <c r="E14" s="13"/>
      <c r="F14" s="13"/>
      <c r="G14" s="13"/>
      <c r="H14" s="13"/>
      <c r="I14" s="13"/>
      <c r="J14" s="13"/>
      <c r="K14" s="13"/>
    </row>
    <row r="15" spans="1:13" ht="12.75">
      <c r="A15" s="176" t="s">
        <v>193</v>
      </c>
      <c r="B15" s="177"/>
      <c r="C15" s="177"/>
      <c r="D15" s="177"/>
      <c r="E15" s="178"/>
      <c r="F15" s="178"/>
      <c r="G15" s="178"/>
      <c r="H15" s="178"/>
      <c r="I15" s="178"/>
      <c r="J15" s="178"/>
      <c r="K15" s="178"/>
      <c r="L15" s="24"/>
      <c r="M15" s="25"/>
    </row>
    <row r="16" spans="1:11" ht="87.75" customHeight="1">
      <c r="A16" s="4" t="s">
        <v>2</v>
      </c>
      <c r="B16" s="56"/>
      <c r="C16" s="56"/>
      <c r="D16" s="5" t="s">
        <v>14</v>
      </c>
      <c r="E16" s="5" t="s">
        <v>0</v>
      </c>
      <c r="F16" s="5" t="s">
        <v>1</v>
      </c>
      <c r="G16" s="5" t="s">
        <v>3</v>
      </c>
      <c r="H16" s="5" t="s">
        <v>4</v>
      </c>
      <c r="I16" s="7"/>
      <c r="J16" s="5" t="s">
        <v>6</v>
      </c>
      <c r="K16" s="5" t="s">
        <v>5</v>
      </c>
    </row>
    <row r="17" spans="1:11" ht="12.75">
      <c r="A17" s="3" t="s">
        <v>59</v>
      </c>
      <c r="B17" s="17">
        <v>75</v>
      </c>
      <c r="C17" s="17">
        <f>B17*ROS</f>
        <v>600</v>
      </c>
      <c r="D17" s="118">
        <f>C17</f>
        <v>600</v>
      </c>
      <c r="E17" s="118">
        <f>C17*0.85</f>
        <v>510</v>
      </c>
      <c r="F17" s="118">
        <f>C17*0.75</f>
        <v>450</v>
      </c>
      <c r="G17" s="118">
        <f>C17*0.65</f>
        <v>390</v>
      </c>
      <c r="H17" s="118">
        <f>C17*0.6</f>
        <v>360</v>
      </c>
      <c r="I17" s="133"/>
      <c r="J17" s="118">
        <f>D17-H17</f>
        <v>240</v>
      </c>
      <c r="K17" s="118">
        <f>J17*12</f>
        <v>2880</v>
      </c>
    </row>
    <row r="18" spans="1:11" ht="12.75">
      <c r="A18" s="3" t="s">
        <v>197</v>
      </c>
      <c r="B18" s="17">
        <v>100</v>
      </c>
      <c r="C18" s="17">
        <f>B18*Engager</f>
        <v>1500</v>
      </c>
      <c r="D18" s="119">
        <f>C18</f>
        <v>1500</v>
      </c>
      <c r="E18" s="118">
        <f>D18</f>
        <v>1500</v>
      </c>
      <c r="F18" s="118">
        <f>E18</f>
        <v>1500</v>
      </c>
      <c r="G18" s="118">
        <f>F18</f>
        <v>1500</v>
      </c>
      <c r="H18" s="118">
        <f>G18</f>
        <v>1500</v>
      </c>
      <c r="I18" s="133"/>
      <c r="J18" s="118">
        <f>D18-H18</f>
        <v>0</v>
      </c>
      <c r="K18" s="118">
        <f>J18*12</f>
        <v>0</v>
      </c>
    </row>
    <row r="19" spans="1:11" ht="12.75">
      <c r="A19" s="3" t="s">
        <v>104</v>
      </c>
      <c r="B19" s="17">
        <v>700</v>
      </c>
      <c r="C19" s="17">
        <f>B19*SEM</f>
        <v>945.0000000000001</v>
      </c>
      <c r="D19" s="63" t="s">
        <v>85</v>
      </c>
      <c r="E19" s="118">
        <f>C19</f>
        <v>945.0000000000001</v>
      </c>
      <c r="F19" s="118">
        <f>E19</f>
        <v>945.0000000000001</v>
      </c>
      <c r="G19" s="118">
        <f>F19</f>
        <v>945.0000000000001</v>
      </c>
      <c r="H19" s="118">
        <f>G19</f>
        <v>945.0000000000001</v>
      </c>
      <c r="I19" s="133"/>
      <c r="J19" s="118">
        <v>0</v>
      </c>
      <c r="K19" s="118">
        <f>J19*12</f>
        <v>0</v>
      </c>
    </row>
    <row r="20" spans="1:11" ht="12.75">
      <c r="A20" s="6" t="s">
        <v>13</v>
      </c>
      <c r="B20" s="57"/>
      <c r="C20" s="57"/>
      <c r="D20" s="132">
        <f>SUM(D17:D19)</f>
        <v>2100</v>
      </c>
      <c r="E20" s="132">
        <f>SUM(E17:E19)</f>
        <v>2955</v>
      </c>
      <c r="F20" s="132">
        <f>SUM(F17:F19)</f>
        <v>2895</v>
      </c>
      <c r="G20" s="132">
        <f>SUM(G17:G19)</f>
        <v>2835</v>
      </c>
      <c r="H20" s="132">
        <f>SUM(H17:H19)</f>
        <v>2805</v>
      </c>
      <c r="I20" s="20"/>
      <c r="J20" s="22">
        <f>SUM(J17:J19)</f>
        <v>240</v>
      </c>
      <c r="K20" s="22">
        <f>SUM(K17:K19)</f>
        <v>2880</v>
      </c>
    </row>
    <row r="21" spans="1:11" s="9" customFormat="1" ht="12.75">
      <c r="A21" s="14"/>
      <c r="B21" s="59"/>
      <c r="C21" s="59"/>
      <c r="D21" s="15"/>
      <c r="E21" s="15"/>
      <c r="F21" s="15"/>
      <c r="G21" s="15"/>
      <c r="H21" s="15"/>
      <c r="I21" s="16"/>
      <c r="J21" s="15"/>
      <c r="K21" s="15"/>
    </row>
    <row r="22" spans="1:13" ht="12.75">
      <c r="A22" s="176" t="s">
        <v>192</v>
      </c>
      <c r="B22" s="177"/>
      <c r="C22" s="177"/>
      <c r="D22" s="177"/>
      <c r="E22" s="178"/>
      <c r="F22" s="178"/>
      <c r="G22" s="178"/>
      <c r="H22" s="178"/>
      <c r="I22" s="178"/>
      <c r="J22" s="178"/>
      <c r="K22" s="178"/>
      <c r="L22" s="24"/>
      <c r="M22" s="25"/>
    </row>
    <row r="23" spans="1:11" ht="87.75" customHeight="1">
      <c r="A23" s="4" t="s">
        <v>2</v>
      </c>
      <c r="B23" s="56"/>
      <c r="C23" s="56"/>
      <c r="D23" s="5" t="s">
        <v>14</v>
      </c>
      <c r="E23" s="5" t="s">
        <v>0</v>
      </c>
      <c r="F23" s="5" t="s">
        <v>1</v>
      </c>
      <c r="G23" s="5" t="s">
        <v>3</v>
      </c>
      <c r="H23" s="5" t="s">
        <v>4</v>
      </c>
      <c r="I23" s="7"/>
      <c r="J23" s="5" t="s">
        <v>6</v>
      </c>
      <c r="K23" s="5" t="s">
        <v>5</v>
      </c>
    </row>
    <row r="24" spans="1:11" ht="12.75">
      <c r="A24" s="3" t="s">
        <v>18</v>
      </c>
      <c r="B24" s="17">
        <v>100</v>
      </c>
      <c r="C24" s="17">
        <f>B24*ROS</f>
        <v>800</v>
      </c>
      <c r="D24" s="118">
        <f>C24</f>
        <v>800</v>
      </c>
      <c r="E24" s="118">
        <f>C24*0.85</f>
        <v>680</v>
      </c>
      <c r="F24" s="118">
        <f>C24*0.75</f>
        <v>600</v>
      </c>
      <c r="G24" s="118">
        <f>C24*0.65</f>
        <v>520</v>
      </c>
      <c r="H24" s="118">
        <f>C24*0.6</f>
        <v>480</v>
      </c>
      <c r="I24" s="133"/>
      <c r="J24" s="118">
        <f>D24-H24</f>
        <v>320</v>
      </c>
      <c r="K24" s="118">
        <f>J24*12</f>
        <v>3840</v>
      </c>
    </row>
    <row r="25" spans="1:11" s="37" customFormat="1" ht="12.75">
      <c r="A25" s="64" t="s">
        <v>198</v>
      </c>
      <c r="B25" s="72">
        <v>50</v>
      </c>
      <c r="C25" s="17">
        <f>B25*Engager</f>
        <v>750</v>
      </c>
      <c r="D25" s="119">
        <f>C25</f>
        <v>750</v>
      </c>
      <c r="E25" s="118">
        <f>D25</f>
        <v>750</v>
      </c>
      <c r="F25" s="118">
        <f>E25</f>
        <v>750</v>
      </c>
      <c r="G25" s="118">
        <f>F25</f>
        <v>750</v>
      </c>
      <c r="H25" s="118">
        <f>G25</f>
        <v>750</v>
      </c>
      <c r="I25" s="133"/>
      <c r="J25" s="118">
        <f>D25-H25</f>
        <v>0</v>
      </c>
      <c r="K25" s="118">
        <f>J25*12</f>
        <v>0</v>
      </c>
    </row>
    <row r="26" spans="1:11" ht="12.75">
      <c r="A26" s="3" t="s">
        <v>36</v>
      </c>
      <c r="B26" s="17">
        <v>500</v>
      </c>
      <c r="C26" s="17">
        <f>B26*SEM</f>
        <v>675</v>
      </c>
      <c r="D26" s="63" t="s">
        <v>85</v>
      </c>
      <c r="E26" s="118">
        <f>C26</f>
        <v>675</v>
      </c>
      <c r="F26" s="118">
        <f>E26</f>
        <v>675</v>
      </c>
      <c r="G26" s="118">
        <f>F26</f>
        <v>675</v>
      </c>
      <c r="H26" s="118">
        <f>G26</f>
        <v>675</v>
      </c>
      <c r="I26" s="133"/>
      <c r="J26" s="118">
        <v>0</v>
      </c>
      <c r="K26" s="118">
        <f>J26*12</f>
        <v>0</v>
      </c>
    </row>
    <row r="27" spans="1:11" ht="12.75">
      <c r="A27" s="6" t="s">
        <v>13</v>
      </c>
      <c r="B27" s="69"/>
      <c r="C27" s="57"/>
      <c r="D27" s="132">
        <f>SUM(D24:D26)</f>
        <v>1550</v>
      </c>
      <c r="E27" s="132">
        <f>SUM(E24:E26)</f>
        <v>2105</v>
      </c>
      <c r="F27" s="132">
        <f>SUM(F24:F26)</f>
        <v>2025</v>
      </c>
      <c r="G27" s="132">
        <f>SUM(G24:G26)</f>
        <v>1945</v>
      </c>
      <c r="H27" s="132">
        <f>SUM(H24:H26)</f>
        <v>1905</v>
      </c>
      <c r="I27" s="20"/>
      <c r="J27" s="22">
        <f>SUM(J24:J26)</f>
        <v>320</v>
      </c>
      <c r="K27" s="22">
        <f>SUM(K24:K26)</f>
        <v>3840</v>
      </c>
    </row>
    <row r="29" spans="1:13" ht="12.75">
      <c r="A29" s="176" t="s">
        <v>191</v>
      </c>
      <c r="B29" s="177"/>
      <c r="C29" s="177"/>
      <c r="D29" s="177"/>
      <c r="E29" s="178"/>
      <c r="F29" s="178"/>
      <c r="G29" s="178"/>
      <c r="H29" s="178"/>
      <c r="I29" s="178"/>
      <c r="J29" s="178"/>
      <c r="K29" s="178"/>
      <c r="L29" s="24"/>
      <c r="M29" s="25"/>
    </row>
    <row r="30" spans="1:11" ht="87.75" customHeight="1">
      <c r="A30" s="4" t="s">
        <v>2</v>
      </c>
      <c r="B30" s="56"/>
      <c r="C30" s="56"/>
      <c r="D30" s="5" t="s">
        <v>14</v>
      </c>
      <c r="E30" s="5" t="s">
        <v>0</v>
      </c>
      <c r="F30" s="5" t="s">
        <v>1</v>
      </c>
      <c r="G30" s="5" t="s">
        <v>3</v>
      </c>
      <c r="H30" s="5" t="s">
        <v>4</v>
      </c>
      <c r="I30" s="7"/>
      <c r="J30" s="5" t="s">
        <v>6</v>
      </c>
      <c r="K30" s="5" t="s">
        <v>5</v>
      </c>
    </row>
    <row r="31" spans="1:11" ht="12.75">
      <c r="A31" s="3" t="s">
        <v>34</v>
      </c>
      <c r="B31" s="17">
        <v>50</v>
      </c>
      <c r="C31" s="17">
        <f>B31*ROS</f>
        <v>400</v>
      </c>
      <c r="D31" s="118">
        <f>C31</f>
        <v>400</v>
      </c>
      <c r="E31" s="118">
        <f>C31*0.85</f>
        <v>340</v>
      </c>
      <c r="F31" s="118">
        <f>C31*0.75</f>
        <v>300</v>
      </c>
      <c r="G31" s="118">
        <f>C31*0.65</f>
        <v>260</v>
      </c>
      <c r="H31" s="118">
        <f>C31*0.6</f>
        <v>240</v>
      </c>
      <c r="I31" s="133"/>
      <c r="J31" s="118">
        <f>D31-H31</f>
        <v>160</v>
      </c>
      <c r="K31" s="118">
        <f>J31*12</f>
        <v>1920</v>
      </c>
    </row>
    <row r="32" spans="1:11" ht="12.75">
      <c r="A32" s="3" t="s">
        <v>36</v>
      </c>
      <c r="B32" s="17">
        <v>500</v>
      </c>
      <c r="C32" s="17">
        <f>B32*SEM</f>
        <v>675</v>
      </c>
      <c r="D32" s="63" t="s">
        <v>85</v>
      </c>
      <c r="E32" s="118">
        <f>C32</f>
        <v>675</v>
      </c>
      <c r="F32" s="118">
        <f>E32</f>
        <v>675</v>
      </c>
      <c r="G32" s="118">
        <f>F32</f>
        <v>675</v>
      </c>
      <c r="H32" s="118">
        <f>G32</f>
        <v>675</v>
      </c>
      <c r="I32" s="133"/>
      <c r="J32" s="118">
        <v>0</v>
      </c>
      <c r="K32" s="118">
        <f>J32*12</f>
        <v>0</v>
      </c>
    </row>
    <row r="33" spans="1:11" ht="12.75">
      <c r="A33" s="6" t="s">
        <v>13</v>
      </c>
      <c r="B33" s="69"/>
      <c r="C33" s="57"/>
      <c r="D33" s="132">
        <f>SUM(D31:D32)</f>
        <v>400</v>
      </c>
      <c r="E33" s="132">
        <f>SUM(E31:E32)</f>
        <v>1015</v>
      </c>
      <c r="F33" s="132">
        <f>SUM(F31:F32)</f>
        <v>975</v>
      </c>
      <c r="G33" s="132">
        <f>SUM(G31:G32)</f>
        <v>935</v>
      </c>
      <c r="H33" s="132">
        <f>SUM(H31:H32)</f>
        <v>915</v>
      </c>
      <c r="I33" s="20"/>
      <c r="J33" s="22">
        <f>SUM(J31:J32)</f>
        <v>160</v>
      </c>
      <c r="K33" s="22">
        <f>SUM(K31:K32)</f>
        <v>1920</v>
      </c>
    </row>
  </sheetData>
  <sheetProtection sheet="1" objects="1" scenarios="1"/>
  <mergeCells count="4">
    <mergeCell ref="A8:K8"/>
    <mergeCell ref="A15:K15"/>
    <mergeCell ref="A22:K22"/>
    <mergeCell ref="A29:K29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40"/>
  <sheetViews>
    <sheetView workbookViewId="0" topLeftCell="A1">
      <selection activeCell="A30" sqref="A30"/>
    </sheetView>
  </sheetViews>
  <sheetFormatPr defaultColWidth="9.140625" defaultRowHeight="12.75"/>
  <cols>
    <col min="1" max="1" width="48.140625" style="0" customWidth="1"/>
    <col min="2" max="3" width="13.8515625" style="18" hidden="1" customWidth="1"/>
    <col min="4" max="4" width="9.7109375" style="0" bestFit="1" customWidth="1"/>
    <col min="9" max="9" width="5.421875" style="0" customWidth="1"/>
    <col min="10" max="10" width="10.140625" style="0" customWidth="1"/>
    <col min="11" max="11" width="12.140625" style="0" customWidth="1"/>
    <col min="13" max="13" width="8.140625" style="0" customWidth="1"/>
  </cols>
  <sheetData>
    <row r="1" spans="1:3" s="60" customFormat="1" ht="12.75">
      <c r="A1" s="60" t="s">
        <v>182</v>
      </c>
      <c r="B1" s="113"/>
      <c r="C1" s="113"/>
    </row>
    <row r="2" spans="1:3" s="115" customFormat="1" ht="11.25">
      <c r="A2" s="114" t="s">
        <v>180</v>
      </c>
      <c r="B2" s="116"/>
      <c r="C2" s="116"/>
    </row>
    <row r="3" spans="1:3" s="115" customFormat="1" ht="11.25">
      <c r="A3" s="114" t="s">
        <v>195</v>
      </c>
      <c r="B3" s="116"/>
      <c r="C3" s="116"/>
    </row>
    <row r="4" spans="1:3" s="115" customFormat="1" ht="11.25">
      <c r="A4" s="114" t="s">
        <v>185</v>
      </c>
      <c r="B4" s="116"/>
      <c r="C4" s="116"/>
    </row>
    <row r="5" spans="1:3" s="115" customFormat="1" ht="11.25">
      <c r="A5" s="114" t="s">
        <v>181</v>
      </c>
      <c r="B5" s="116"/>
      <c r="C5" s="116"/>
    </row>
    <row r="6" spans="1:3" s="115" customFormat="1" ht="11.25">
      <c r="A6" s="114" t="s">
        <v>184</v>
      </c>
      <c r="B6" s="116"/>
      <c r="C6" s="116"/>
    </row>
    <row r="8" spans="1:13" ht="12.75">
      <c r="A8" s="179" t="s">
        <v>38</v>
      </c>
      <c r="B8" s="180"/>
      <c r="C8" s="180"/>
      <c r="D8" s="180"/>
      <c r="E8" s="181"/>
      <c r="F8" s="181"/>
      <c r="G8" s="181"/>
      <c r="H8" s="181"/>
      <c r="I8" s="181"/>
      <c r="J8" s="181"/>
      <c r="K8" s="181"/>
      <c r="L8" s="28"/>
      <c r="M8" s="29"/>
    </row>
    <row r="9" spans="1:11" ht="87.75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18</v>
      </c>
      <c r="B10" s="19">
        <v>100</v>
      </c>
      <c r="C10" s="17">
        <f>B10*ROS</f>
        <v>800</v>
      </c>
      <c r="D10" s="118">
        <f>C10</f>
        <v>800</v>
      </c>
      <c r="E10" s="118">
        <f>C10*0.85</f>
        <v>680</v>
      </c>
      <c r="F10" s="118">
        <f>C10*0.75</f>
        <v>600</v>
      </c>
      <c r="G10" s="118">
        <f>C10*0.65</f>
        <v>520</v>
      </c>
      <c r="H10" s="118">
        <f>C10*0.6</f>
        <v>480</v>
      </c>
      <c r="I10" s="2"/>
      <c r="J10" s="118">
        <f>D10-H10</f>
        <v>320</v>
      </c>
      <c r="K10" s="118">
        <f>J10*12</f>
        <v>3840</v>
      </c>
    </row>
    <row r="11" spans="1:11" ht="12.75">
      <c r="A11" s="3" t="s">
        <v>32</v>
      </c>
      <c r="B11" s="17">
        <v>50</v>
      </c>
      <c r="C11" s="17">
        <f>(B11/2*News)+(B11/2*Other)</f>
        <v>487.5</v>
      </c>
      <c r="D11" s="118">
        <f>C11</f>
        <v>487.5</v>
      </c>
      <c r="E11" s="118">
        <f>C11*0.85</f>
        <v>414.375</v>
      </c>
      <c r="F11" s="118">
        <f>C11*0.75</f>
        <v>365.625</v>
      </c>
      <c r="G11" s="118">
        <f>C11*0.7</f>
        <v>341.25</v>
      </c>
      <c r="H11" s="118">
        <f>C11*0.66</f>
        <v>321.75</v>
      </c>
      <c r="I11" s="2"/>
      <c r="J11" s="118">
        <f>D11-H11</f>
        <v>165.75</v>
      </c>
      <c r="K11" s="118">
        <f>J11*12</f>
        <v>1989</v>
      </c>
    </row>
    <row r="12" spans="1:11" ht="12.75">
      <c r="A12" s="3" t="s">
        <v>215</v>
      </c>
      <c r="B12" s="17">
        <v>175</v>
      </c>
      <c r="C12" s="17">
        <f>B12*Shopper</f>
        <v>3150</v>
      </c>
      <c r="D12" s="119">
        <f>C12</f>
        <v>3150</v>
      </c>
      <c r="E12" s="118">
        <f aca="true" t="shared" si="0" ref="E12:H14">D12</f>
        <v>3150</v>
      </c>
      <c r="F12" s="118">
        <f t="shared" si="0"/>
        <v>3150</v>
      </c>
      <c r="G12" s="118">
        <f t="shared" si="0"/>
        <v>3150</v>
      </c>
      <c r="H12" s="118">
        <f t="shared" si="0"/>
        <v>3150</v>
      </c>
      <c r="I12" s="2"/>
      <c r="J12" s="118">
        <f>D12-H12</f>
        <v>0</v>
      </c>
      <c r="K12" s="118">
        <f>J12*12</f>
        <v>0</v>
      </c>
    </row>
    <row r="13" spans="1:11" ht="12.75">
      <c r="A13" s="3" t="s">
        <v>137</v>
      </c>
      <c r="B13" s="17">
        <v>135</v>
      </c>
      <c r="C13" s="17">
        <f>B13*Shopper</f>
        <v>2430</v>
      </c>
      <c r="D13" s="119">
        <f>C13</f>
        <v>2430</v>
      </c>
      <c r="E13" s="118">
        <f t="shared" si="0"/>
        <v>2430</v>
      </c>
      <c r="F13" s="118">
        <f t="shared" si="0"/>
        <v>2430</v>
      </c>
      <c r="G13" s="118">
        <f t="shared" si="0"/>
        <v>2430</v>
      </c>
      <c r="H13" s="118">
        <f t="shared" si="0"/>
        <v>2430</v>
      </c>
      <c r="I13" s="2"/>
      <c r="J13" s="118">
        <f>D13-H13</f>
        <v>0</v>
      </c>
      <c r="K13" s="118">
        <f>J13*12</f>
        <v>0</v>
      </c>
    </row>
    <row r="14" spans="1:11" ht="12.75">
      <c r="A14" s="3" t="s">
        <v>133</v>
      </c>
      <c r="B14" s="17">
        <v>1200</v>
      </c>
      <c r="C14" s="17">
        <f>B14*SEM</f>
        <v>1620</v>
      </c>
      <c r="D14" s="117" t="s">
        <v>85</v>
      </c>
      <c r="E14" s="118">
        <f>C14</f>
        <v>1620</v>
      </c>
      <c r="F14" s="118">
        <f t="shared" si="0"/>
        <v>1620</v>
      </c>
      <c r="G14" s="118">
        <f t="shared" si="0"/>
        <v>1620</v>
      </c>
      <c r="H14" s="118">
        <f t="shared" si="0"/>
        <v>1620</v>
      </c>
      <c r="I14" s="2"/>
      <c r="J14" s="118">
        <v>0</v>
      </c>
      <c r="K14" s="118">
        <f>J14*12</f>
        <v>0</v>
      </c>
    </row>
    <row r="15" spans="1:11" s="60" customFormat="1" ht="12.75">
      <c r="A15" s="36" t="s">
        <v>13</v>
      </c>
      <c r="B15" s="69"/>
      <c r="C15" s="69"/>
      <c r="D15" s="66">
        <f>SUM(D10:D14)</f>
        <v>6867.5</v>
      </c>
      <c r="E15" s="66">
        <f>SUM(E10:E14)</f>
        <v>8294.375</v>
      </c>
      <c r="F15" s="66">
        <f>SUM(F10:F14)</f>
        <v>8165.625</v>
      </c>
      <c r="G15" s="66">
        <f>SUM(G10:G14)</f>
        <v>8061.25</v>
      </c>
      <c r="H15" s="66">
        <f>SUM(H10:H14)</f>
        <v>8001.75</v>
      </c>
      <c r="I15" s="67"/>
      <c r="J15" s="68">
        <f>SUM(J10:J14)</f>
        <v>485.75</v>
      </c>
      <c r="K15" s="68">
        <f>SUM(K10:K14)</f>
        <v>5829</v>
      </c>
    </row>
    <row r="16" spans="1:11" s="9" customFormat="1" ht="12.75">
      <c r="A16" s="11"/>
      <c r="B16" s="58"/>
      <c r="C16" s="58"/>
      <c r="D16" s="27"/>
      <c r="E16" s="13"/>
      <c r="F16" s="13"/>
      <c r="G16" s="13"/>
      <c r="H16" s="13"/>
      <c r="I16" s="13"/>
      <c r="J16" s="13"/>
      <c r="K16" s="13"/>
    </row>
    <row r="17" spans="1:13" ht="12.75">
      <c r="A17" s="179" t="s">
        <v>39</v>
      </c>
      <c r="B17" s="180"/>
      <c r="C17" s="180"/>
      <c r="D17" s="180"/>
      <c r="E17" s="181"/>
      <c r="F17" s="181"/>
      <c r="G17" s="181"/>
      <c r="H17" s="181"/>
      <c r="I17" s="181"/>
      <c r="J17" s="181"/>
      <c r="K17" s="181"/>
      <c r="L17" s="28"/>
      <c r="M17" s="29"/>
    </row>
    <row r="18" spans="1:11" ht="87.75" customHeight="1">
      <c r="A18" s="4" t="s">
        <v>2</v>
      </c>
      <c r="B18" s="56"/>
      <c r="C18" s="56"/>
      <c r="D18" s="5" t="s">
        <v>14</v>
      </c>
      <c r="E18" s="5" t="s">
        <v>0</v>
      </c>
      <c r="F18" s="5" t="s">
        <v>1</v>
      </c>
      <c r="G18" s="5" t="s">
        <v>3</v>
      </c>
      <c r="H18" s="5" t="s">
        <v>4</v>
      </c>
      <c r="I18" s="7"/>
      <c r="J18" s="5" t="s">
        <v>6</v>
      </c>
      <c r="K18" s="5" t="s">
        <v>5</v>
      </c>
    </row>
    <row r="19" spans="1:11" ht="12.75">
      <c r="A19" s="3" t="s">
        <v>33</v>
      </c>
      <c r="B19" s="17">
        <v>75</v>
      </c>
      <c r="C19" s="17">
        <f>B19*ROS</f>
        <v>600</v>
      </c>
      <c r="D19" s="118">
        <f>C19</f>
        <v>600</v>
      </c>
      <c r="E19" s="118">
        <f>C19*0.85</f>
        <v>510</v>
      </c>
      <c r="F19" s="118">
        <f>C19*0.75</f>
        <v>450</v>
      </c>
      <c r="G19" s="118">
        <f>C19*0.65</f>
        <v>390</v>
      </c>
      <c r="H19" s="118">
        <f>C19*0.6</f>
        <v>360</v>
      </c>
      <c r="I19" s="2"/>
      <c r="J19" s="118">
        <f>D19-H19</f>
        <v>240</v>
      </c>
      <c r="K19" s="118">
        <f>J19*12</f>
        <v>2880</v>
      </c>
    </row>
    <row r="20" spans="1:24" ht="12.75">
      <c r="A20" s="3" t="s">
        <v>37</v>
      </c>
      <c r="B20" s="17">
        <v>35</v>
      </c>
      <c r="C20" s="17">
        <f>(B20/2*News)+(B20/2*Other)</f>
        <v>341.25</v>
      </c>
      <c r="D20" s="118">
        <f>C20</f>
        <v>341.25</v>
      </c>
      <c r="E20" s="118">
        <f>C20*0.85</f>
        <v>290.0625</v>
      </c>
      <c r="F20" s="118">
        <f>C20*0.75</f>
        <v>255.9375</v>
      </c>
      <c r="G20" s="118">
        <f>C20*0.7</f>
        <v>238.87499999999997</v>
      </c>
      <c r="H20" s="118">
        <f>C20*0.66</f>
        <v>225.22500000000002</v>
      </c>
      <c r="I20" s="2"/>
      <c r="J20" s="118">
        <f>D20-H20</f>
        <v>116.02499999999998</v>
      </c>
      <c r="K20" s="118">
        <f>J20*12</f>
        <v>1392.2999999999997</v>
      </c>
      <c r="Q20" s="61"/>
      <c r="R20" s="61"/>
      <c r="S20" s="61"/>
      <c r="T20" s="61"/>
      <c r="U20" s="61"/>
      <c r="V20" s="61"/>
      <c r="W20" s="61"/>
      <c r="X20" s="61"/>
    </row>
    <row r="21" spans="1:24" ht="12.75">
      <c r="A21" s="3" t="s">
        <v>216</v>
      </c>
      <c r="B21" s="17">
        <v>85</v>
      </c>
      <c r="C21" s="17">
        <f>B21*Shopper</f>
        <v>1530</v>
      </c>
      <c r="D21" s="119">
        <f>C21</f>
        <v>1530</v>
      </c>
      <c r="E21" s="118">
        <f aca="true" t="shared" si="1" ref="E21:H22">D21</f>
        <v>1530</v>
      </c>
      <c r="F21" s="118">
        <f t="shared" si="1"/>
        <v>1530</v>
      </c>
      <c r="G21" s="118">
        <f t="shared" si="1"/>
        <v>1530</v>
      </c>
      <c r="H21" s="118">
        <f t="shared" si="1"/>
        <v>1530</v>
      </c>
      <c r="I21" s="2"/>
      <c r="J21" s="118">
        <f>D21-H21</f>
        <v>0</v>
      </c>
      <c r="K21" s="118">
        <f>J21*12</f>
        <v>0</v>
      </c>
      <c r="Q21" s="61"/>
      <c r="R21" s="61"/>
      <c r="S21" s="61"/>
      <c r="T21" s="61"/>
      <c r="U21" s="61"/>
      <c r="V21" s="61"/>
      <c r="W21" s="61"/>
      <c r="X21" s="61"/>
    </row>
    <row r="22" spans="1:24" ht="12.75">
      <c r="A22" s="3" t="s">
        <v>117</v>
      </c>
      <c r="B22" s="17">
        <v>70</v>
      </c>
      <c r="C22" s="17">
        <f>B22*Shopper</f>
        <v>1260</v>
      </c>
      <c r="D22" s="119">
        <f>C22</f>
        <v>1260</v>
      </c>
      <c r="E22" s="118">
        <f t="shared" si="1"/>
        <v>1260</v>
      </c>
      <c r="F22" s="118">
        <f t="shared" si="1"/>
        <v>1260</v>
      </c>
      <c r="G22" s="118">
        <f t="shared" si="1"/>
        <v>1260</v>
      </c>
      <c r="H22" s="118">
        <f t="shared" si="1"/>
        <v>1260</v>
      </c>
      <c r="I22" s="2"/>
      <c r="J22" s="118">
        <f>D22-H22</f>
        <v>0</v>
      </c>
      <c r="K22" s="118">
        <f>J22*12</f>
        <v>0</v>
      </c>
      <c r="Q22" s="61"/>
      <c r="R22" s="61"/>
      <c r="S22" s="61"/>
      <c r="T22" s="61"/>
      <c r="U22" s="61"/>
      <c r="V22" s="61"/>
      <c r="W22" s="61"/>
      <c r="X22" s="61"/>
    </row>
    <row r="23" spans="1:11" ht="12.75">
      <c r="A23" s="3" t="s">
        <v>104</v>
      </c>
      <c r="B23" s="17">
        <v>1000</v>
      </c>
      <c r="C23" s="17">
        <f>B23*SEM</f>
        <v>1350</v>
      </c>
      <c r="D23" s="117" t="s">
        <v>85</v>
      </c>
      <c r="E23" s="118">
        <f>C23</f>
        <v>1350</v>
      </c>
      <c r="F23" s="118">
        <f>E23</f>
        <v>1350</v>
      </c>
      <c r="G23" s="118">
        <f>F23</f>
        <v>1350</v>
      </c>
      <c r="H23" s="118">
        <f>G23</f>
        <v>1350</v>
      </c>
      <c r="I23" s="2"/>
      <c r="J23" s="118">
        <v>0</v>
      </c>
      <c r="K23" s="118">
        <f>J23*12</f>
        <v>0</v>
      </c>
    </row>
    <row r="24" spans="1:11" s="60" customFormat="1" ht="12.75">
      <c r="A24" s="36" t="s">
        <v>13</v>
      </c>
      <c r="B24" s="69"/>
      <c r="C24" s="69"/>
      <c r="D24" s="66">
        <f>SUM(D19:D23)</f>
        <v>3731.25</v>
      </c>
      <c r="E24" s="66">
        <f>SUM(E19:E23)</f>
        <v>4940.0625</v>
      </c>
      <c r="F24" s="66">
        <f>SUM(F19:F23)</f>
        <v>4845.9375</v>
      </c>
      <c r="G24" s="66">
        <f>SUM(G19:G23)</f>
        <v>4768.875</v>
      </c>
      <c r="H24" s="66">
        <f>SUM(H19:H23)</f>
        <v>4725.225</v>
      </c>
      <c r="I24" s="67"/>
      <c r="J24" s="68">
        <f>SUM(J19:J23)</f>
        <v>356.025</v>
      </c>
      <c r="K24" s="68">
        <f>SUM(K19:K23)</f>
        <v>4272.299999999999</v>
      </c>
    </row>
    <row r="25" spans="1:11" s="9" customFormat="1" ht="12.75">
      <c r="A25" s="14"/>
      <c r="B25" s="59"/>
      <c r="C25" s="59"/>
      <c r="D25" s="15"/>
      <c r="E25" s="15"/>
      <c r="F25" s="15"/>
      <c r="G25" s="15"/>
      <c r="H25" s="15"/>
      <c r="I25" s="16"/>
      <c r="J25" s="15"/>
      <c r="K25" s="15"/>
    </row>
    <row r="26" spans="1:13" ht="12.75">
      <c r="A26" s="179" t="s">
        <v>40</v>
      </c>
      <c r="B26" s="180"/>
      <c r="C26" s="180"/>
      <c r="D26" s="180"/>
      <c r="E26" s="181"/>
      <c r="F26" s="181"/>
      <c r="G26" s="181"/>
      <c r="H26" s="181"/>
      <c r="I26" s="181"/>
      <c r="J26" s="181"/>
      <c r="K26" s="181"/>
      <c r="L26" s="28"/>
      <c r="M26" s="29"/>
    </row>
    <row r="27" spans="1:11" ht="87.75" customHeight="1">
      <c r="A27" s="4" t="s">
        <v>2</v>
      </c>
      <c r="B27" s="56"/>
      <c r="C27" s="56"/>
      <c r="D27" s="5" t="s">
        <v>14</v>
      </c>
      <c r="E27" s="5" t="s">
        <v>0</v>
      </c>
      <c r="F27" s="5" t="s">
        <v>1</v>
      </c>
      <c r="G27" s="5" t="s">
        <v>3</v>
      </c>
      <c r="H27" s="5" t="s">
        <v>4</v>
      </c>
      <c r="I27" s="7"/>
      <c r="J27" s="5" t="s">
        <v>6</v>
      </c>
      <c r="K27" s="5" t="s">
        <v>5</v>
      </c>
    </row>
    <row r="28" spans="1:11" ht="12.75">
      <c r="A28" s="3" t="s">
        <v>123</v>
      </c>
      <c r="B28" s="17">
        <v>40</v>
      </c>
      <c r="C28" s="17">
        <f>B28*ROS</f>
        <v>320</v>
      </c>
      <c r="D28" s="118">
        <f>C28</f>
        <v>320</v>
      </c>
      <c r="E28" s="118">
        <f>C28*0.85</f>
        <v>272</v>
      </c>
      <c r="F28" s="118">
        <f>C28*0.75</f>
        <v>240</v>
      </c>
      <c r="G28" s="118">
        <f>C28*0.65</f>
        <v>208</v>
      </c>
      <c r="H28" s="118">
        <f>C28*0.6</f>
        <v>192</v>
      </c>
      <c r="I28" s="133"/>
      <c r="J28" s="118">
        <f>D28-H28</f>
        <v>128</v>
      </c>
      <c r="K28" s="118">
        <f>J28*12</f>
        <v>1536</v>
      </c>
    </row>
    <row r="29" spans="1:11" ht="12.75">
      <c r="A29" s="3" t="s">
        <v>35</v>
      </c>
      <c r="B29" s="17">
        <v>25</v>
      </c>
      <c r="C29" s="17">
        <f>(B29/2*News)+(B29/2*Other)</f>
        <v>243.75</v>
      </c>
      <c r="D29" s="118">
        <f>C29</f>
        <v>243.75</v>
      </c>
      <c r="E29" s="118">
        <f>C29*0.85</f>
        <v>207.1875</v>
      </c>
      <c r="F29" s="118">
        <f>C29*0.75</f>
        <v>182.8125</v>
      </c>
      <c r="G29" s="118">
        <f>C29*0.7</f>
        <v>170.625</v>
      </c>
      <c r="H29" s="118">
        <f>C29*0.66</f>
        <v>160.875</v>
      </c>
      <c r="I29" s="133"/>
      <c r="J29" s="118">
        <f>D29-H29</f>
        <v>82.875</v>
      </c>
      <c r="K29" s="118">
        <f>J29*12</f>
        <v>994.5</v>
      </c>
    </row>
    <row r="30" spans="1:11" s="37" customFormat="1" ht="12.75">
      <c r="A30" s="64" t="s">
        <v>217</v>
      </c>
      <c r="B30" s="72">
        <v>25</v>
      </c>
      <c r="C30" s="17">
        <f>B30*Shopper</f>
        <v>450</v>
      </c>
      <c r="D30" s="119">
        <f>C30</f>
        <v>450</v>
      </c>
      <c r="E30" s="118">
        <f aca="true" t="shared" si="2" ref="E30:H31">D30</f>
        <v>450</v>
      </c>
      <c r="F30" s="118">
        <f t="shared" si="2"/>
        <v>450</v>
      </c>
      <c r="G30" s="118">
        <f t="shared" si="2"/>
        <v>450</v>
      </c>
      <c r="H30" s="118">
        <f t="shared" si="2"/>
        <v>450</v>
      </c>
      <c r="I30" s="133"/>
      <c r="J30" s="118">
        <f>D30-H30</f>
        <v>0</v>
      </c>
      <c r="K30" s="118">
        <f>J30*12</f>
        <v>0</v>
      </c>
    </row>
    <row r="31" spans="1:11" s="37" customFormat="1" ht="12.75">
      <c r="A31" s="64" t="s">
        <v>122</v>
      </c>
      <c r="B31" s="72">
        <v>25</v>
      </c>
      <c r="C31" s="17">
        <f>B31*Shopper</f>
        <v>450</v>
      </c>
      <c r="D31" s="119">
        <f>C31</f>
        <v>450</v>
      </c>
      <c r="E31" s="118">
        <f t="shared" si="2"/>
        <v>450</v>
      </c>
      <c r="F31" s="118">
        <f t="shared" si="2"/>
        <v>450</v>
      </c>
      <c r="G31" s="118">
        <f t="shared" si="2"/>
        <v>450</v>
      </c>
      <c r="H31" s="118">
        <f t="shared" si="2"/>
        <v>450</v>
      </c>
      <c r="I31" s="133"/>
      <c r="J31" s="118">
        <f>D31-H31</f>
        <v>0</v>
      </c>
      <c r="K31" s="118">
        <f>J31*12</f>
        <v>0</v>
      </c>
    </row>
    <row r="32" spans="1:11" ht="12.75">
      <c r="A32" s="3" t="s">
        <v>36</v>
      </c>
      <c r="B32" s="17">
        <v>500</v>
      </c>
      <c r="C32" s="17">
        <f>B32*SEM</f>
        <v>675</v>
      </c>
      <c r="D32" s="63" t="s">
        <v>85</v>
      </c>
      <c r="E32" s="118">
        <f>C32</f>
        <v>675</v>
      </c>
      <c r="F32" s="118">
        <f>E32</f>
        <v>675</v>
      </c>
      <c r="G32" s="118">
        <f>F32</f>
        <v>675</v>
      </c>
      <c r="H32" s="118">
        <f>G32</f>
        <v>675</v>
      </c>
      <c r="I32" s="133"/>
      <c r="J32" s="118">
        <v>0</v>
      </c>
      <c r="K32" s="118">
        <f>J32*12</f>
        <v>0</v>
      </c>
    </row>
    <row r="33" spans="1:11" s="60" customFormat="1" ht="12.75">
      <c r="A33" s="36" t="s">
        <v>13</v>
      </c>
      <c r="B33" s="69"/>
      <c r="C33" s="69"/>
      <c r="D33" s="66">
        <f>SUM(D28:D32)</f>
        <v>1463.75</v>
      </c>
      <c r="E33" s="66">
        <f>SUM(E28:E32)</f>
        <v>2054.1875</v>
      </c>
      <c r="F33" s="66">
        <f>SUM(F28:F32)</f>
        <v>1997.8125</v>
      </c>
      <c r="G33" s="66">
        <f>SUM(G28:G32)</f>
        <v>1953.625</v>
      </c>
      <c r="H33" s="66">
        <f>SUM(H28:H32)</f>
        <v>1927.875</v>
      </c>
      <c r="I33" s="67"/>
      <c r="J33" s="68">
        <f>SUM(J28:J32)</f>
        <v>210.875</v>
      </c>
      <c r="K33" s="68">
        <f>SUM(K28:K32)</f>
        <v>2530.5</v>
      </c>
    </row>
    <row r="35" spans="1:13" ht="12.75">
      <c r="A35" s="179" t="s">
        <v>138</v>
      </c>
      <c r="B35" s="180"/>
      <c r="C35" s="180"/>
      <c r="D35" s="180"/>
      <c r="E35" s="181"/>
      <c r="F35" s="181"/>
      <c r="G35" s="181"/>
      <c r="H35" s="181"/>
      <c r="I35" s="181"/>
      <c r="J35" s="181"/>
      <c r="K35" s="181"/>
      <c r="L35" s="28"/>
      <c r="M35" s="29"/>
    </row>
    <row r="36" spans="1:11" ht="93" customHeight="1">
      <c r="A36" s="4" t="s">
        <v>2</v>
      </c>
      <c r="B36" s="56"/>
      <c r="C36" s="56"/>
      <c r="D36" s="5" t="s">
        <v>14</v>
      </c>
      <c r="E36" s="5" t="s">
        <v>0</v>
      </c>
      <c r="F36" s="5" t="s">
        <v>1</v>
      </c>
      <c r="G36" s="5" t="s">
        <v>3</v>
      </c>
      <c r="H36" s="5" t="s">
        <v>4</v>
      </c>
      <c r="I36" s="7"/>
      <c r="J36" s="5" t="s">
        <v>6</v>
      </c>
      <c r="K36" s="5" t="s">
        <v>5</v>
      </c>
    </row>
    <row r="37" spans="1:11" ht="12.75">
      <c r="A37" s="3" t="s">
        <v>123</v>
      </c>
      <c r="B37" s="17">
        <v>40</v>
      </c>
      <c r="C37" s="17">
        <f>B37*ROS</f>
        <v>320</v>
      </c>
      <c r="D37" s="118">
        <f>C37</f>
        <v>320</v>
      </c>
      <c r="E37" s="118">
        <f>C37*0.85</f>
        <v>272</v>
      </c>
      <c r="F37" s="118">
        <f>C37*0.75</f>
        <v>240</v>
      </c>
      <c r="G37" s="118">
        <f>C37*0.65</f>
        <v>208</v>
      </c>
      <c r="H37" s="118">
        <f>C37*0.6</f>
        <v>192</v>
      </c>
      <c r="I37" s="133"/>
      <c r="J37" s="118">
        <f>D37-H37</f>
        <v>128</v>
      </c>
      <c r="K37" s="118">
        <f>J37*12</f>
        <v>1536</v>
      </c>
    </row>
    <row r="38" spans="1:11" ht="12.75">
      <c r="A38" s="3" t="s">
        <v>35</v>
      </c>
      <c r="B38" s="17">
        <v>25</v>
      </c>
      <c r="C38" s="17">
        <f>(B38/2*News)+(B38/2*Other)</f>
        <v>243.75</v>
      </c>
      <c r="D38" s="118">
        <f>C38</f>
        <v>243.75</v>
      </c>
      <c r="E38" s="118">
        <f>C38*0.85</f>
        <v>207.1875</v>
      </c>
      <c r="F38" s="118">
        <f>C38*0.75</f>
        <v>182.8125</v>
      </c>
      <c r="G38" s="118">
        <f>C38*0.7</f>
        <v>170.625</v>
      </c>
      <c r="H38" s="118">
        <f>C38*0.66</f>
        <v>160.875</v>
      </c>
      <c r="I38" s="133"/>
      <c r="J38" s="118">
        <f>D38-H38</f>
        <v>82.875</v>
      </c>
      <c r="K38" s="118">
        <f>J38*12</f>
        <v>994.5</v>
      </c>
    </row>
    <row r="39" spans="1:11" ht="12.75">
      <c r="A39" s="3" t="s">
        <v>36</v>
      </c>
      <c r="B39" s="17">
        <v>500</v>
      </c>
      <c r="C39" s="17">
        <f>B39*SEM</f>
        <v>675</v>
      </c>
      <c r="D39" s="63" t="s">
        <v>85</v>
      </c>
      <c r="E39" s="118">
        <f>C39</f>
        <v>675</v>
      </c>
      <c r="F39" s="118">
        <f>E39</f>
        <v>675</v>
      </c>
      <c r="G39" s="118">
        <f>F39</f>
        <v>675</v>
      </c>
      <c r="H39" s="118">
        <f>G39</f>
        <v>675</v>
      </c>
      <c r="I39" s="133"/>
      <c r="J39" s="118">
        <v>0</v>
      </c>
      <c r="K39" s="118">
        <f>J39*12</f>
        <v>0</v>
      </c>
    </row>
    <row r="40" spans="1:11" s="60" customFormat="1" ht="12.75">
      <c r="A40" s="65" t="s">
        <v>13</v>
      </c>
      <c r="B40" s="73"/>
      <c r="C40" s="73"/>
      <c r="D40" s="68">
        <f>SUM(D37:D39)</f>
        <v>563.75</v>
      </c>
      <c r="E40" s="68">
        <f>SUM(E37:E39)</f>
        <v>1154.1875</v>
      </c>
      <c r="F40" s="68">
        <f>SUM(F37:F39)</f>
        <v>1097.8125</v>
      </c>
      <c r="G40" s="68">
        <f>SUM(G37:G39)</f>
        <v>1053.625</v>
      </c>
      <c r="H40" s="68">
        <f>SUM(H37:H39)</f>
        <v>1027.875</v>
      </c>
      <c r="I40" s="65"/>
      <c r="J40" s="68">
        <f>SUM(J37:J39)</f>
        <v>210.875</v>
      </c>
      <c r="K40" s="68">
        <f>SUM(K37:K39)</f>
        <v>2530.5</v>
      </c>
    </row>
  </sheetData>
  <sheetProtection sheet="1" objects="1" scenarios="1"/>
  <mergeCells count="4">
    <mergeCell ref="A8:K8"/>
    <mergeCell ref="A17:K17"/>
    <mergeCell ref="A26:K26"/>
    <mergeCell ref="A35:K35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37"/>
  <sheetViews>
    <sheetView workbookViewId="0" topLeftCell="A25">
      <selection activeCell="G43" sqref="G43"/>
    </sheetView>
  </sheetViews>
  <sheetFormatPr defaultColWidth="9.140625" defaultRowHeight="12.75"/>
  <cols>
    <col min="1" max="1" width="52.140625" style="0" customWidth="1"/>
    <col min="2" max="3" width="13.8515625" style="18" hidden="1" customWidth="1"/>
    <col min="4" max="8" width="9.421875" style="0" bestFit="1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60" customFormat="1" ht="12.75">
      <c r="A1" s="60" t="s">
        <v>182</v>
      </c>
      <c r="B1" s="113"/>
      <c r="C1" s="113"/>
    </row>
    <row r="2" spans="1:3" s="115" customFormat="1" ht="11.25">
      <c r="A2" s="114" t="s">
        <v>180</v>
      </c>
      <c r="B2" s="116"/>
      <c r="C2" s="116"/>
    </row>
    <row r="3" spans="1:3" s="115" customFormat="1" ht="11.25">
      <c r="A3" s="114" t="s">
        <v>183</v>
      </c>
      <c r="B3" s="116"/>
      <c r="C3" s="116"/>
    </row>
    <row r="4" spans="1:3" s="115" customFormat="1" ht="11.25">
      <c r="A4" s="114" t="s">
        <v>185</v>
      </c>
      <c r="B4" s="116"/>
      <c r="C4" s="116"/>
    </row>
    <row r="5" spans="1:3" s="115" customFormat="1" ht="11.25">
      <c r="A5" s="114" t="s">
        <v>181</v>
      </c>
      <c r="B5" s="116"/>
      <c r="C5" s="116"/>
    </row>
    <row r="6" spans="1:3" s="115" customFormat="1" ht="11.25">
      <c r="A6" s="114" t="s">
        <v>184</v>
      </c>
      <c r="B6" s="116"/>
      <c r="C6" s="116"/>
    </row>
    <row r="8" spans="1:13" ht="12.75">
      <c r="A8" s="176" t="s">
        <v>15</v>
      </c>
      <c r="B8" s="177"/>
      <c r="C8" s="177"/>
      <c r="D8" s="177"/>
      <c r="E8" s="178"/>
      <c r="F8" s="178"/>
      <c r="G8" s="178"/>
      <c r="H8" s="178"/>
      <c r="I8" s="178"/>
      <c r="J8" s="178"/>
      <c r="K8" s="178"/>
      <c r="L8" s="24"/>
      <c r="M8" s="25"/>
    </row>
    <row r="9" spans="1:11" ht="87.75" customHeight="1">
      <c r="A9" s="4" t="s">
        <v>2</v>
      </c>
      <c r="B9" s="56"/>
      <c r="C9" s="56"/>
      <c r="D9" s="5" t="s">
        <v>14</v>
      </c>
      <c r="E9" s="5" t="s">
        <v>0</v>
      </c>
      <c r="F9" s="5" t="s">
        <v>1</v>
      </c>
      <c r="G9" s="5" t="s">
        <v>3</v>
      </c>
      <c r="H9" s="5" t="s">
        <v>4</v>
      </c>
      <c r="I9" s="7"/>
      <c r="J9" s="5" t="s">
        <v>6</v>
      </c>
      <c r="K9" s="5" t="s">
        <v>5</v>
      </c>
    </row>
    <row r="10" spans="1:11" ht="12.75">
      <c r="A10" s="3" t="s">
        <v>18</v>
      </c>
      <c r="B10" s="17">
        <v>100</v>
      </c>
      <c r="C10" s="17">
        <f>B10*ROS</f>
        <v>800</v>
      </c>
      <c r="D10" s="118">
        <f>C10</f>
        <v>800</v>
      </c>
      <c r="E10" s="118">
        <f>C10*0.85</f>
        <v>680</v>
      </c>
      <c r="F10" s="118">
        <f>C10*0.75</f>
        <v>600</v>
      </c>
      <c r="G10" s="118">
        <f>C10*0.65</f>
        <v>520</v>
      </c>
      <c r="H10" s="118">
        <f>C10*0.6</f>
        <v>480</v>
      </c>
      <c r="I10" s="133"/>
      <c r="J10" s="118">
        <f>D10-H10</f>
        <v>320</v>
      </c>
      <c r="K10" s="118">
        <f>J10*12</f>
        <v>3840</v>
      </c>
    </row>
    <row r="11" spans="1:11" ht="12.75">
      <c r="A11" s="3" t="s">
        <v>32</v>
      </c>
      <c r="B11" s="17">
        <v>50</v>
      </c>
      <c r="C11" s="17">
        <f>(B11/2*News)+(B11/2*Other)</f>
        <v>487.5</v>
      </c>
      <c r="D11" s="118">
        <f>C11</f>
        <v>487.5</v>
      </c>
      <c r="E11" s="118">
        <f>C11*0.85</f>
        <v>414.375</v>
      </c>
      <c r="F11" s="118">
        <f>C11*0.75</f>
        <v>365.625</v>
      </c>
      <c r="G11" s="118">
        <f>C11*0.7</f>
        <v>341.25</v>
      </c>
      <c r="H11" s="118">
        <f>C11*0.66</f>
        <v>321.75</v>
      </c>
      <c r="I11" s="133"/>
      <c r="J11" s="118">
        <f>D11-H11</f>
        <v>165.75</v>
      </c>
      <c r="K11" s="118">
        <f>J11*12</f>
        <v>1989</v>
      </c>
    </row>
    <row r="12" spans="1:11" ht="12.75">
      <c r="A12" s="3" t="s">
        <v>116</v>
      </c>
      <c r="B12" s="17">
        <v>175</v>
      </c>
      <c r="C12" s="17">
        <f>B12*Engager</f>
        <v>2625</v>
      </c>
      <c r="D12" s="119">
        <f>C12</f>
        <v>2625</v>
      </c>
      <c r="E12" s="118">
        <f aca="true" t="shared" si="0" ref="E12:H13">D12</f>
        <v>2625</v>
      </c>
      <c r="F12" s="118">
        <f t="shared" si="0"/>
        <v>2625</v>
      </c>
      <c r="G12" s="118">
        <f t="shared" si="0"/>
        <v>2625</v>
      </c>
      <c r="H12" s="118">
        <f t="shared" si="0"/>
        <v>2625</v>
      </c>
      <c r="I12" s="133"/>
      <c r="J12" s="118">
        <f>D12-H12</f>
        <v>0</v>
      </c>
      <c r="K12" s="118">
        <f>J12*12</f>
        <v>0</v>
      </c>
    </row>
    <row r="13" spans="1:11" ht="12.75">
      <c r="A13" s="3" t="s">
        <v>133</v>
      </c>
      <c r="B13" s="17">
        <v>1200</v>
      </c>
      <c r="C13" s="17">
        <f>B13*SEM</f>
        <v>1620</v>
      </c>
      <c r="D13" s="74" t="s">
        <v>85</v>
      </c>
      <c r="E13" s="118">
        <f>C13</f>
        <v>1620</v>
      </c>
      <c r="F13" s="118">
        <f t="shared" si="0"/>
        <v>1620</v>
      </c>
      <c r="G13" s="118">
        <f t="shared" si="0"/>
        <v>1620</v>
      </c>
      <c r="H13" s="118">
        <f t="shared" si="0"/>
        <v>1620</v>
      </c>
      <c r="I13" s="133"/>
      <c r="J13" s="118">
        <v>0</v>
      </c>
      <c r="K13" s="118">
        <f>J13*12</f>
        <v>0</v>
      </c>
    </row>
    <row r="14" spans="1:11" ht="12.75">
      <c r="A14" s="6" t="s">
        <v>13</v>
      </c>
      <c r="B14" s="57"/>
      <c r="C14" s="57"/>
      <c r="D14" s="23">
        <f>SUM(D10:D13)</f>
        <v>3912.5</v>
      </c>
      <c r="E14" s="23">
        <f>SUM(E10:E13)</f>
        <v>5339.375</v>
      </c>
      <c r="F14" s="23">
        <f>SUM(F10:F13)</f>
        <v>5210.625</v>
      </c>
      <c r="G14" s="23">
        <f>SUM(G10:G13)</f>
        <v>5106.25</v>
      </c>
      <c r="H14" s="23">
        <f>SUM(H10:H13)</f>
        <v>5046.75</v>
      </c>
      <c r="I14" s="20"/>
      <c r="J14" s="22">
        <f>SUM(J10:J13)</f>
        <v>485.75</v>
      </c>
      <c r="K14" s="22">
        <f>SUM(K10:K13)</f>
        <v>5829</v>
      </c>
    </row>
    <row r="15" spans="1:11" s="9" customFormat="1" ht="12.75">
      <c r="A15" s="11"/>
      <c r="B15" s="58"/>
      <c r="C15" s="58"/>
      <c r="D15" s="12"/>
      <c r="E15" s="13"/>
      <c r="F15" s="13"/>
      <c r="G15" s="13"/>
      <c r="H15" s="13"/>
      <c r="I15" s="13"/>
      <c r="J15" s="13"/>
      <c r="K15" s="13"/>
    </row>
    <row r="16" spans="1:13" ht="12.75">
      <c r="A16" s="176" t="s">
        <v>16</v>
      </c>
      <c r="B16" s="177"/>
      <c r="C16" s="177"/>
      <c r="D16" s="177"/>
      <c r="E16" s="178"/>
      <c r="F16" s="178"/>
      <c r="G16" s="178"/>
      <c r="H16" s="178"/>
      <c r="I16" s="178"/>
      <c r="J16" s="178"/>
      <c r="K16" s="178"/>
      <c r="L16" s="24"/>
      <c r="M16" s="25"/>
    </row>
    <row r="17" spans="1:11" ht="87.75" customHeight="1">
      <c r="A17" s="4" t="s">
        <v>2</v>
      </c>
      <c r="B17" s="56"/>
      <c r="C17" s="56"/>
      <c r="D17" s="5" t="s">
        <v>14</v>
      </c>
      <c r="E17" s="5" t="s">
        <v>0</v>
      </c>
      <c r="F17" s="5" t="s">
        <v>1</v>
      </c>
      <c r="G17" s="5" t="s">
        <v>3</v>
      </c>
      <c r="H17" s="5" t="s">
        <v>4</v>
      </c>
      <c r="I17" s="7"/>
      <c r="J17" s="5" t="s">
        <v>6</v>
      </c>
      <c r="K17" s="5" t="s">
        <v>5</v>
      </c>
    </row>
    <row r="18" spans="1:11" ht="12.75">
      <c r="A18" s="3" t="s">
        <v>33</v>
      </c>
      <c r="B18" s="17">
        <v>75</v>
      </c>
      <c r="C18" s="17">
        <f>B18*ROS</f>
        <v>600</v>
      </c>
      <c r="D18" s="118">
        <f>C18</f>
        <v>600</v>
      </c>
      <c r="E18" s="118">
        <f>C18*0.85</f>
        <v>510</v>
      </c>
      <c r="F18" s="118">
        <f>C18*0.75</f>
        <v>450</v>
      </c>
      <c r="G18" s="118">
        <f>C18*0.65</f>
        <v>390</v>
      </c>
      <c r="H18" s="118">
        <f>C18*0.6</f>
        <v>360</v>
      </c>
      <c r="I18" s="133"/>
      <c r="J18" s="118">
        <f>D18-H18</f>
        <v>240</v>
      </c>
      <c r="K18" s="118">
        <f>J18*12</f>
        <v>2880</v>
      </c>
    </row>
    <row r="19" spans="1:11" ht="12.75">
      <c r="A19" s="3" t="s">
        <v>37</v>
      </c>
      <c r="B19" s="17">
        <v>35</v>
      </c>
      <c r="C19" s="17">
        <f>(B19/2*News)+(B19/2*Other)</f>
        <v>341.25</v>
      </c>
      <c r="D19" s="118">
        <f>C19</f>
        <v>341.25</v>
      </c>
      <c r="E19" s="118">
        <f>C19*0.85</f>
        <v>290.0625</v>
      </c>
      <c r="F19" s="118">
        <f>C19*0.75</f>
        <v>255.9375</v>
      </c>
      <c r="G19" s="118">
        <f>C19*0.7</f>
        <v>238.87499999999997</v>
      </c>
      <c r="H19" s="118">
        <f>C19*0.66</f>
        <v>225.22500000000002</v>
      </c>
      <c r="I19" s="133"/>
      <c r="J19" s="118">
        <f>D19-H19</f>
        <v>116.02499999999998</v>
      </c>
      <c r="K19" s="118">
        <f>J19*12</f>
        <v>1392.2999999999997</v>
      </c>
    </row>
    <row r="20" spans="1:11" ht="12.75">
      <c r="A20" s="3" t="s">
        <v>139</v>
      </c>
      <c r="B20" s="17">
        <v>100</v>
      </c>
      <c r="C20" s="17">
        <f>B20*Engager</f>
        <v>1500</v>
      </c>
      <c r="D20" s="119">
        <f>C20</f>
        <v>1500</v>
      </c>
      <c r="E20" s="118">
        <f>D20</f>
        <v>1500</v>
      </c>
      <c r="F20" s="118">
        <f>E20</f>
        <v>1500</v>
      </c>
      <c r="G20" s="118">
        <f>F20</f>
        <v>1500</v>
      </c>
      <c r="H20" s="118">
        <f>G20</f>
        <v>1500</v>
      </c>
      <c r="I20" s="133"/>
      <c r="J20" s="118">
        <f>D20-H20</f>
        <v>0</v>
      </c>
      <c r="K20" s="118">
        <f>J20*12</f>
        <v>0</v>
      </c>
    </row>
    <row r="21" spans="1:11" ht="12.75">
      <c r="A21" s="3" t="s">
        <v>30</v>
      </c>
      <c r="B21" s="17">
        <v>700</v>
      </c>
      <c r="C21" s="17">
        <f>B21*SEM</f>
        <v>945.0000000000001</v>
      </c>
      <c r="D21" s="74" t="s">
        <v>85</v>
      </c>
      <c r="E21" s="118">
        <f>C21</f>
        <v>945.0000000000001</v>
      </c>
      <c r="F21" s="118">
        <f>E21</f>
        <v>945.0000000000001</v>
      </c>
      <c r="G21" s="118">
        <f>F21</f>
        <v>945.0000000000001</v>
      </c>
      <c r="H21" s="118">
        <f>G21</f>
        <v>945.0000000000001</v>
      </c>
      <c r="I21" s="133"/>
      <c r="J21" s="118">
        <v>0</v>
      </c>
      <c r="K21" s="118">
        <f>J21*12</f>
        <v>0</v>
      </c>
    </row>
    <row r="22" spans="1:11" ht="12.75">
      <c r="A22" s="6" t="s">
        <v>13</v>
      </c>
      <c r="B22" s="57"/>
      <c r="C22" s="57"/>
      <c r="D22" s="23">
        <f>SUM(D18:D21)</f>
        <v>2441.25</v>
      </c>
      <c r="E22" s="23">
        <f>SUM(E18:E21)</f>
        <v>3245.0625</v>
      </c>
      <c r="F22" s="23">
        <f>SUM(F18:F21)</f>
        <v>3150.9375</v>
      </c>
      <c r="G22" s="23">
        <f>SUM(G18:G21)</f>
        <v>3073.875</v>
      </c>
      <c r="H22" s="23">
        <f>SUM(H18:H21)</f>
        <v>3030.225</v>
      </c>
      <c r="I22" s="20"/>
      <c r="J22" s="22">
        <f>SUM(J18:J21)</f>
        <v>356.025</v>
      </c>
      <c r="K22" s="22">
        <f>SUM(K18:K21)</f>
        <v>4272.299999999999</v>
      </c>
    </row>
    <row r="23" spans="1:11" s="9" customFormat="1" ht="12.75">
      <c r="A23" s="14"/>
      <c r="B23" s="59"/>
      <c r="C23" s="59"/>
      <c r="D23" s="15"/>
      <c r="E23" s="15"/>
      <c r="F23" s="15"/>
      <c r="G23" s="15"/>
      <c r="H23" s="15"/>
      <c r="I23" s="16"/>
      <c r="J23" s="15"/>
      <c r="K23" s="15"/>
    </row>
    <row r="24" spans="1:13" ht="12.75">
      <c r="A24" s="176" t="s">
        <v>140</v>
      </c>
      <c r="B24" s="177"/>
      <c r="C24" s="177"/>
      <c r="D24" s="177"/>
      <c r="E24" s="178"/>
      <c r="F24" s="178"/>
      <c r="G24" s="178"/>
      <c r="H24" s="178"/>
      <c r="I24" s="178"/>
      <c r="J24" s="178"/>
      <c r="K24" s="178"/>
      <c r="L24" s="24"/>
      <c r="M24" s="25"/>
    </row>
    <row r="25" spans="1:11" ht="87.75" customHeight="1">
      <c r="A25" s="4" t="s">
        <v>2</v>
      </c>
      <c r="B25" s="56"/>
      <c r="C25" s="56"/>
      <c r="D25" s="5" t="s">
        <v>14</v>
      </c>
      <c r="E25" s="5" t="s">
        <v>0</v>
      </c>
      <c r="F25" s="5" t="s">
        <v>1</v>
      </c>
      <c r="G25" s="5" t="s">
        <v>3</v>
      </c>
      <c r="H25" s="5" t="s">
        <v>4</v>
      </c>
      <c r="I25" s="7"/>
      <c r="J25" s="5" t="s">
        <v>6</v>
      </c>
      <c r="K25" s="5" t="s">
        <v>5</v>
      </c>
    </row>
    <row r="26" spans="1:11" ht="12.75">
      <c r="A26" s="3" t="s">
        <v>34</v>
      </c>
      <c r="B26" s="17">
        <v>50</v>
      </c>
      <c r="C26" s="17">
        <f>B26*ROS</f>
        <v>400</v>
      </c>
      <c r="D26" s="118">
        <f>C26</f>
        <v>400</v>
      </c>
      <c r="E26" s="118">
        <f>C26*0.85</f>
        <v>340</v>
      </c>
      <c r="F26" s="118">
        <f>C26*0.75</f>
        <v>300</v>
      </c>
      <c r="G26" s="118">
        <f>C26*0.65</f>
        <v>260</v>
      </c>
      <c r="H26" s="118">
        <f>C26*0.6</f>
        <v>240</v>
      </c>
      <c r="I26" s="133"/>
      <c r="J26" s="118">
        <f>D26-H26</f>
        <v>160</v>
      </c>
      <c r="K26" s="118">
        <f>J26*12</f>
        <v>1920</v>
      </c>
    </row>
    <row r="27" spans="1:11" ht="12.75">
      <c r="A27" s="3" t="s">
        <v>35</v>
      </c>
      <c r="B27" s="17">
        <v>25</v>
      </c>
      <c r="C27" s="17">
        <f>(B27/2*News)+(B27/2*Other)</f>
        <v>243.75</v>
      </c>
      <c r="D27" s="118">
        <f>C27</f>
        <v>243.75</v>
      </c>
      <c r="E27" s="118">
        <f>C27*0.85</f>
        <v>207.1875</v>
      </c>
      <c r="F27" s="118">
        <f>C27*0.75</f>
        <v>182.8125</v>
      </c>
      <c r="G27" s="118">
        <f>C27*0.7</f>
        <v>170.625</v>
      </c>
      <c r="H27" s="118">
        <f>C27*0.66</f>
        <v>160.875</v>
      </c>
      <c r="I27" s="133"/>
      <c r="J27" s="118">
        <f>D27-H27</f>
        <v>82.875</v>
      </c>
      <c r="K27" s="118">
        <f>J27*12</f>
        <v>994.5</v>
      </c>
    </row>
    <row r="28" spans="1:11" s="37" customFormat="1" ht="12.75">
      <c r="A28" s="64" t="s">
        <v>175</v>
      </c>
      <c r="B28" s="72">
        <v>50</v>
      </c>
      <c r="C28" s="17">
        <f>B28*Engager</f>
        <v>750</v>
      </c>
      <c r="D28" s="119">
        <f>C28</f>
        <v>750</v>
      </c>
      <c r="E28" s="118">
        <f>D28</f>
        <v>750</v>
      </c>
      <c r="F28" s="118">
        <f>E28</f>
        <v>750</v>
      </c>
      <c r="G28" s="118">
        <f>F28</f>
        <v>750</v>
      </c>
      <c r="H28" s="118">
        <f>G28</f>
        <v>750</v>
      </c>
      <c r="I28" s="133"/>
      <c r="J28" s="118">
        <f>D28-H28</f>
        <v>0</v>
      </c>
      <c r="K28" s="118">
        <f>J28*12</f>
        <v>0</v>
      </c>
    </row>
    <row r="29" spans="1:11" ht="12.75">
      <c r="A29" s="3" t="s">
        <v>36</v>
      </c>
      <c r="B29" s="17">
        <v>500</v>
      </c>
      <c r="C29" s="17">
        <f>B29*SEM</f>
        <v>675</v>
      </c>
      <c r="D29" s="74" t="s">
        <v>85</v>
      </c>
      <c r="E29" s="118">
        <f>C29</f>
        <v>675</v>
      </c>
      <c r="F29" s="118">
        <f>E29</f>
        <v>675</v>
      </c>
      <c r="G29" s="118">
        <f>F29</f>
        <v>675</v>
      </c>
      <c r="H29" s="118">
        <f>G29</f>
        <v>675</v>
      </c>
      <c r="I29" s="133"/>
      <c r="J29" s="118">
        <v>0</v>
      </c>
      <c r="K29" s="118">
        <f>J29*12</f>
        <v>0</v>
      </c>
    </row>
    <row r="30" spans="1:11" ht="12.75">
      <c r="A30" s="6" t="s">
        <v>13</v>
      </c>
      <c r="B30" s="69"/>
      <c r="C30" s="57"/>
      <c r="D30" s="23">
        <f>SUM(D26:D29)</f>
        <v>1393.75</v>
      </c>
      <c r="E30" s="23">
        <f>SUM(E26:E29)</f>
        <v>1972.1875</v>
      </c>
      <c r="F30" s="23">
        <f>SUM(F26:F29)</f>
        <v>1907.8125</v>
      </c>
      <c r="G30" s="23">
        <f>SUM(G26:G29)</f>
        <v>1855.625</v>
      </c>
      <c r="H30" s="23">
        <f>SUM(H26:H29)</f>
        <v>1825.875</v>
      </c>
      <c r="I30" s="20"/>
      <c r="J30" s="22">
        <f>SUM(J26:J29)</f>
        <v>242.875</v>
      </c>
      <c r="K30" s="22">
        <f>SUM(K26:K29)</f>
        <v>2914.5</v>
      </c>
    </row>
    <row r="32" spans="1:13" ht="12.75">
      <c r="A32" s="176" t="s">
        <v>141</v>
      </c>
      <c r="B32" s="177"/>
      <c r="C32" s="177"/>
      <c r="D32" s="177"/>
      <c r="E32" s="178"/>
      <c r="F32" s="178"/>
      <c r="G32" s="178"/>
      <c r="H32" s="178"/>
      <c r="I32" s="178"/>
      <c r="J32" s="178"/>
      <c r="K32" s="178"/>
      <c r="L32" s="24"/>
      <c r="M32" s="25"/>
    </row>
    <row r="33" spans="1:11" ht="87.75" customHeight="1">
      <c r="A33" s="4" t="s">
        <v>2</v>
      </c>
      <c r="B33" s="56"/>
      <c r="C33" s="56"/>
      <c r="D33" s="5" t="s">
        <v>14</v>
      </c>
      <c r="E33" s="5" t="s">
        <v>0</v>
      </c>
      <c r="F33" s="5" t="s">
        <v>1</v>
      </c>
      <c r="G33" s="5" t="s">
        <v>3</v>
      </c>
      <c r="H33" s="5" t="s">
        <v>4</v>
      </c>
      <c r="I33" s="7"/>
      <c r="J33" s="5" t="s">
        <v>6</v>
      </c>
      <c r="K33" s="5" t="s">
        <v>5</v>
      </c>
    </row>
    <row r="34" spans="1:11" ht="12.75">
      <c r="A34" s="3" t="s">
        <v>34</v>
      </c>
      <c r="B34" s="17">
        <v>50</v>
      </c>
      <c r="C34" s="17">
        <f>B34*ROS</f>
        <v>400</v>
      </c>
      <c r="D34" s="118">
        <f>C34</f>
        <v>400</v>
      </c>
      <c r="E34" s="118">
        <f>C34*0.85</f>
        <v>340</v>
      </c>
      <c r="F34" s="118">
        <f>C34*0.75</f>
        <v>300</v>
      </c>
      <c r="G34" s="118">
        <f>C34*0.65</f>
        <v>260</v>
      </c>
      <c r="H34" s="118">
        <f>C34*0.6</f>
        <v>240</v>
      </c>
      <c r="I34" s="133"/>
      <c r="J34" s="118">
        <f>D34-H34</f>
        <v>160</v>
      </c>
      <c r="K34" s="118">
        <f>J34*12</f>
        <v>1920</v>
      </c>
    </row>
    <row r="35" spans="1:11" ht="12.75">
      <c r="A35" s="3" t="s">
        <v>35</v>
      </c>
      <c r="B35" s="17">
        <v>25</v>
      </c>
      <c r="C35" s="17">
        <f>(B35/2*News)+(B35/2*Other)</f>
        <v>243.75</v>
      </c>
      <c r="D35" s="118">
        <f>C35</f>
        <v>243.75</v>
      </c>
      <c r="E35" s="118">
        <f>C35*0.85</f>
        <v>207.1875</v>
      </c>
      <c r="F35" s="118">
        <f>C35*0.75</f>
        <v>182.8125</v>
      </c>
      <c r="G35" s="118">
        <f>C35*0.7</f>
        <v>170.625</v>
      </c>
      <c r="H35" s="118">
        <f>C35*0.66</f>
        <v>160.875</v>
      </c>
      <c r="I35" s="133"/>
      <c r="J35" s="118">
        <f>D35-H35</f>
        <v>82.875</v>
      </c>
      <c r="K35" s="118">
        <f>J35*12</f>
        <v>994.5</v>
      </c>
    </row>
    <row r="36" spans="1:11" ht="12.75">
      <c r="A36" s="3" t="s">
        <v>36</v>
      </c>
      <c r="B36" s="17">
        <v>500</v>
      </c>
      <c r="C36" s="17">
        <f>B36*SEM</f>
        <v>675</v>
      </c>
      <c r="D36" s="63" t="s">
        <v>85</v>
      </c>
      <c r="E36" s="118">
        <f>C36</f>
        <v>675</v>
      </c>
      <c r="F36" s="118">
        <f>E36</f>
        <v>675</v>
      </c>
      <c r="G36" s="118">
        <f>F36</f>
        <v>675</v>
      </c>
      <c r="H36" s="118">
        <f>G36</f>
        <v>675</v>
      </c>
      <c r="I36" s="133"/>
      <c r="J36" s="118">
        <v>0</v>
      </c>
      <c r="K36" s="118">
        <f>J36*12</f>
        <v>0</v>
      </c>
    </row>
    <row r="37" spans="1:11" ht="12.75">
      <c r="A37" s="6" t="s">
        <v>13</v>
      </c>
      <c r="B37" s="69"/>
      <c r="C37" s="57"/>
      <c r="D37" s="23">
        <f>SUM(D34:D36)</f>
        <v>643.75</v>
      </c>
      <c r="E37" s="23">
        <f>SUM(E34:E36)</f>
        <v>1222.1875</v>
      </c>
      <c r="F37" s="23">
        <f>SUM(F34:F36)</f>
        <v>1157.8125</v>
      </c>
      <c r="G37" s="23">
        <f>SUM(G34:G36)</f>
        <v>1105.625</v>
      </c>
      <c r="H37" s="23">
        <f>SUM(H34:H36)</f>
        <v>1075.875</v>
      </c>
      <c r="I37" s="20"/>
      <c r="J37" s="22">
        <f>SUM(J34:J36)</f>
        <v>242.875</v>
      </c>
      <c r="K37" s="22">
        <f>SUM(K34:K36)</f>
        <v>2914.5</v>
      </c>
    </row>
  </sheetData>
  <sheetProtection sheet="1" objects="1" scenarios="1"/>
  <mergeCells count="4">
    <mergeCell ref="A8:K8"/>
    <mergeCell ref="A16:K16"/>
    <mergeCell ref="A24:K24"/>
    <mergeCell ref="A32:K32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Media Group Online Packages</dc:title>
  <dc:subject/>
  <dc:creator>Susan Parker</dc:creator>
  <cp:keywords/>
  <dc:description/>
  <cp:lastModifiedBy>lhaughey</cp:lastModifiedBy>
  <cp:lastPrinted>2009-02-17T03:07:38Z</cp:lastPrinted>
  <dcterms:created xsi:type="dcterms:W3CDTF">2008-10-21T15:11:06Z</dcterms:created>
  <dcterms:modified xsi:type="dcterms:W3CDTF">2009-05-18T16:51:04Z</dcterms:modified>
  <cp:category/>
  <cp:version/>
  <cp:contentType/>
  <cp:contentStatus/>
</cp:coreProperties>
</file>